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_rels/sheet26.xml.rels" ContentType="application/vnd.openxmlformats-package.relationships+xml"/>
  <Override PartName="/xl/worksheets/sheet3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6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29.xml" ContentType="application/vnd.openxmlformats-officedocument.spreadsheetml.worksheet+xml"/>
  <Override PartName="/xl/worksheets/sheet13.xml" ContentType="application/vnd.openxmlformats-officedocument.spreadsheetml.worksheet+xml"/>
  <Override PartName="/xl/worksheets/sheet5.xml" ContentType="application/vnd.openxmlformats-officedocument.spreadsheetml.worksheet+xml"/>
  <Override PartName="/xl/worksheets/sheet54.xml" ContentType="application/vnd.openxmlformats-officedocument.spreadsheetml.worksheet+xml"/>
  <Override PartName="/xl/worksheets/sheet8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7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6.xml" ContentType="application/vnd.openxmlformats-officedocument.spreadsheetml.worksheet+xml"/>
  <Override PartName="/xl/worksheets/sheet45.xml" ContentType="application/vnd.openxmlformats-officedocument.spreadsheetml.worksheet+xml"/>
  <Override PartName="/xl/worksheets/sheet44.xml" ContentType="application/vnd.openxmlformats-officedocument.spreadsheetml.worksheet+xml"/>
  <Override PartName="/xl/worksheets/sheet15.xml" ContentType="application/vnd.openxmlformats-officedocument.spreadsheetml.worksheet+xml"/>
  <Override PartName="/xl/worksheets/sheet7.xml" ContentType="application/vnd.openxmlformats-officedocument.spreadsheetml.worksheet+xml"/>
  <Override PartName="/xl/worksheets/sheet14.xml" ContentType="application/vnd.openxmlformats-officedocument.spreadsheetml.worksheet+xml"/>
  <Override PartName="/xl/worksheets/sheet6.xml" ContentType="application/vnd.openxmlformats-officedocument.spreadsheetml.worksheet+xml"/>
  <Override PartName="/xl/worksheets/sheet51.xml" ContentType="application/vnd.openxmlformats-officedocument.spreadsheetml.worksheet+xml"/>
  <Override PartName="/xl/worksheets/sheet2.xml" ContentType="application/vnd.openxmlformats-officedocument.spreadsheetml.worksheet+xml"/>
  <Override PartName="/xl/worksheets/sheet10.xml" ContentType="application/vnd.openxmlformats-officedocument.spreadsheetml.worksheet+xml"/>
  <Override PartName="/xl/worksheets/sheet26.xml" ContentType="application/vnd.openxmlformats-officedocument.spreadsheetml.worksheet+xml"/>
  <Override PartName="/xl/worksheets/sheet50.xml" ContentType="application/vnd.openxmlformats-officedocument.spreadsheetml.worksheet+xml"/>
  <Override PartName="/xl/worksheets/sheet1.xml" ContentType="application/vnd.openxmlformats-officedocument.spreadsheetml.worksheet+xml"/>
  <Override PartName="/xl/worksheets/sheet25.xml" ContentType="application/vnd.openxmlformats-officedocument.spreadsheetml.worksheet+xml"/>
  <Override PartName="/xl/worksheets/sheet52.xml" ContentType="application/vnd.openxmlformats-officedocument.spreadsheetml.worksheet+xml"/>
  <Override PartName="/xl/worksheets/sheet3.xml" ContentType="application/vnd.openxmlformats-officedocument.spreadsheetml.worksheet+xml"/>
  <Override PartName="/xl/worksheets/sheet11.xml" ContentType="application/vnd.openxmlformats-officedocument.spreadsheetml.worksheet+xml"/>
  <Override PartName="/xl/worksheets/sheet27.xml" ContentType="application/vnd.openxmlformats-officedocument.spreadsheetml.worksheet+xml"/>
  <Override PartName="/xl/worksheets/sheet53.xml" ContentType="application/vnd.openxmlformats-officedocument.spreadsheetml.worksheet+xml"/>
  <Override PartName="/xl/worksheets/sheet4.xml" ContentType="application/vnd.openxmlformats-officedocument.spreadsheetml.worksheet+xml"/>
  <Override PartName="/xl/worksheets/sheet12.xml" ContentType="application/vnd.openxmlformats-officedocument.spreadsheetml.worksheet+xml"/>
  <Override PartName="/xl/worksheets/sheet28.xml" ContentType="application/vnd.openxmlformats-officedocument.spreadsheetml.worksheet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Раздел I" sheetId="1" state="visible" r:id="rId2"/>
    <sheet name="Статья 5" sheetId="2" state="visible" r:id="rId3"/>
    <sheet name="Статья 6" sheetId="3" state="visible" r:id="rId4"/>
    <sheet name="статья 6.1" sheetId="4" state="visible" r:id="rId5"/>
    <sheet name="Статья 8.2 ч. 1" sheetId="5" state="visible" r:id="rId6"/>
    <sheet name="Статья 8.2 ч. 2" sheetId="6" state="visible" r:id="rId7"/>
    <sheet name="Статья 9 ч. 1" sheetId="7" state="visible" r:id="rId8"/>
    <sheet name="Статья 8.2 ч. 3" sheetId="8" state="visible" r:id="rId9"/>
    <sheet name="Статья 9 ч. 2" sheetId="9" state="visible" r:id="rId10"/>
    <sheet name="Статья 10.1" sheetId="10" state="visible" r:id="rId11"/>
    <sheet name="Статья 10.2" sheetId="11" state="visible" r:id="rId12"/>
    <sheet name="Статья 10.3 ч. 1" sheetId="12" state="visible" r:id="rId13"/>
    <sheet name="Статья 10.3 ч. 2" sheetId="13" state="visible" r:id="rId14"/>
    <sheet name="Статья 10.3 ч. 3" sheetId="14" state="visible" r:id="rId15"/>
    <sheet name="Статья 10.3 ч. 4" sheetId="15" state="visible" r:id="rId16"/>
    <sheet name="Статья 10.3 ч. 5" sheetId="16" state="visible" r:id="rId17"/>
    <sheet name="Статья 10.3 ч. 6" sheetId="17" state="visible" r:id="rId18"/>
    <sheet name="Статья 10.4" sheetId="18" state="visible" r:id="rId19"/>
    <sheet name="Статья 10.5 ч. 1" sheetId="19" state="visible" r:id="rId20"/>
    <sheet name="Статья 10.5 ч. 2" sheetId="20" state="visible" r:id="rId21"/>
    <sheet name="Статья 10.6 ч. 1" sheetId="21" state="visible" r:id="rId22"/>
    <sheet name="Статья 10.6 ч. 2" sheetId="22" state="visible" r:id="rId23"/>
    <sheet name="Статья 10.6 ч. 3" sheetId="23" state="visible" r:id="rId24"/>
    <sheet name="Статья 10.6 ч. 4" sheetId="24" state="visible" r:id="rId25"/>
    <sheet name="Статья 10.7" sheetId="25" state="visible" r:id="rId26"/>
    <sheet name="Статья 10.8 ч. 1" sheetId="26" state="visible" r:id="rId27"/>
    <sheet name="Статья 10.8 ч. 2" sheetId="27" state="visible" r:id="rId28"/>
    <sheet name="Статья 10.9 ч. 1" sheetId="28" state="visible" r:id="rId29"/>
    <sheet name="Статья 10.9 ч. 2" sheetId="29" state="visible" r:id="rId30"/>
    <sheet name="Статья 10.10 ч.1" sheetId="30" state="visible" r:id="rId31"/>
    <sheet name="Статья 10.10 ч.2" sheetId="31" state="visible" r:id="rId32"/>
    <sheet name="Статья 14 ч. 1" sheetId="32" state="visible" r:id="rId33"/>
    <sheet name="Статья 14 ч. 2" sheetId="33" state="visible" r:id="rId34"/>
    <sheet name="Статья 17 ч.1" sheetId="34" state="visible" r:id="rId35"/>
    <sheet name="Статья 17 ч.2" sheetId="35" state="visible" r:id="rId36"/>
    <sheet name="Статья 18" sheetId="36" state="visible" r:id="rId37"/>
    <sheet name="Статья 20.1 ч.1" sheetId="37" state="visible" r:id="rId38"/>
    <sheet name="Статья 20.1 ч.1.1" sheetId="38" state="visible" r:id="rId39"/>
    <sheet name="Статья 20.1 ч.2" sheetId="39" state="visible" r:id="rId40"/>
    <sheet name="Статья 20.1 ч.4" sheetId="40" state="visible" r:id="rId41"/>
    <sheet name="Статья 20.1 ч.3" sheetId="41" state="visible" r:id="rId42"/>
    <sheet name="Статья 20.1 ч.5" sheetId="42" state="visible" r:id="rId43"/>
    <sheet name="Статья 20.1 ч.5.1" sheetId="43" state="visible" r:id="rId44"/>
    <sheet name="Статья 20.1 ч.6" sheetId="44" state="visible" r:id="rId45"/>
    <sheet name="Статья 20.1 ч.7" sheetId="45" state="visible" r:id="rId46"/>
    <sheet name="Статья 21.1" sheetId="46" state="visible" r:id="rId47"/>
    <sheet name="Статья 24.1 ч. 1" sheetId="47" state="visible" r:id="rId48"/>
    <sheet name="Статья 24.1 ч. 2" sheetId="48" state="visible" r:id="rId49"/>
    <sheet name="Статья 24.1 ч.5" sheetId="49" state="visible" r:id="rId50"/>
    <sheet name="Статья 24.1 ч.6" sheetId="50" state="visible" r:id="rId51"/>
    <sheet name="Статья 24.1 ч.7" sheetId="51" state="visible" r:id="rId52"/>
    <sheet name="Статья 30" sheetId="52" state="visible" r:id="rId53"/>
    <sheet name="Статья 31" sheetId="53" state="visible" r:id="rId54"/>
    <sheet name="ИТОГО" sheetId="54" state="visible" r:id="rId55"/>
  </sheets>
  <definedNames>
    <definedName function="false" hidden="false" localSheetId="0" name="_xlnm.Print_Area" vbProcedure="false">'Раздел I'!$A$1:$Q$66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<sst xmlns="http://schemas.openxmlformats.org/spreadsheetml/2006/main" count="3022" uniqueCount="168">
  <si>
    <t xml:space="preserve">Отчет о работе административных комиссий муниципальных округов и городских округов Чувашской Республики за январь 2025 г.</t>
  </si>
  <si>
    <t xml:space="preserve">Статья  Закона Чувашской Республики от 23.07.2003 № 22 "Об административных правонарушениях в Чувашской Республике"</t>
  </si>
  <si>
    <t xml:space="preserve">Остаток не рассмотренных материалов на начало отчетного периода</t>
  </si>
  <si>
    <t xml:space="preserve">Количество материалов, поступивших  в административную комиссию</t>
  </si>
  <si>
    <t xml:space="preserve">Вынесено определение о возвращении материалов уполномоченным должностным лицам полиции </t>
  </si>
  <si>
    <t xml:space="preserve">Вынесено определение об отказе в возбуждении дела об административном правонарушении (ч.5 ст.28.1 КоАП РФ)</t>
  </si>
  <si>
    <t xml:space="preserve">Вынесено постановление о прекращении производства по делу (ст.28.9 КоАП РФ)</t>
  </si>
  <si>
    <t xml:space="preserve">Составлено протоколов об административных правонарушениях должностными лицами ОМС, являющимися членами административной комиссии</t>
  </si>
  <si>
    <t xml:space="preserve">Направлено протоколов  судье, в орган, должностному лицу, уполномомоченным рассматривать дела (ст.28.8 КоАП РФ)</t>
  </si>
  <si>
    <t xml:space="preserve">Количество материалов, рассмотренных административной комиссией</t>
  </si>
  <si>
    <t xml:space="preserve">Остаток не рассмотренных материалов на конец отчетного периода</t>
  </si>
  <si>
    <t xml:space="preserve">Всего</t>
  </si>
  <si>
    <t xml:space="preserve">в том числе:</t>
  </si>
  <si>
    <t xml:space="preserve">Всего рассмотрено материалов</t>
  </si>
  <si>
    <t xml:space="preserve">в том числе принято решений:</t>
  </si>
  <si>
    <t xml:space="preserve">от уполномоченных должностных лиц ОМС</t>
  </si>
  <si>
    <t xml:space="preserve">от уполномоченных должностных лиц полиции</t>
  </si>
  <si>
    <t xml:space="preserve">от иных органов</t>
  </si>
  <si>
    <t xml:space="preserve">Определение об отложении рассмотрения дела (п.7 ч.1 ст.29.7 КоАП РФ)</t>
  </si>
  <si>
    <t xml:space="preserve">Постановление о назначении административного наказания</t>
  </si>
  <si>
    <t xml:space="preserve">Постановление о прекращении производства по делу (п.2 ч.1 ст.29.9 КоАП РФ)</t>
  </si>
  <si>
    <t xml:space="preserve">штраф</t>
  </si>
  <si>
    <t xml:space="preserve">предупреждение</t>
  </si>
  <si>
    <t xml:space="preserve">Статья 5. Нарушение порядка официального использования символики муниципальных образований</t>
  </si>
  <si>
    <r>
      <rPr>
        <b val="true"/>
        <sz val="16"/>
        <rFont val="Times New Roman"/>
        <family val="0"/>
        <charset val="1"/>
      </rPr>
      <t xml:space="preserve">Статья 6.</t>
    </r>
    <r>
      <rPr>
        <sz val="16"/>
        <rFont val="Times New Roman"/>
        <family val="0"/>
        <charset val="1"/>
      </rPr>
      <t xml:space="preserve"> </t>
    </r>
    <r>
      <rPr>
        <b val="true"/>
        <sz val="16"/>
        <rFont val="Times New Roman"/>
        <family val="0"/>
        <charset val="1"/>
      </rPr>
      <t xml:space="preserve">Неисполнение законных требований депутата представительного органа местного самоуправления</t>
    </r>
  </si>
  <si>
    <r>
      <rPr>
        <b val="true"/>
        <sz val="16"/>
        <rFont val="Times New Roman"/>
        <family val="0"/>
        <charset val="1"/>
      </rPr>
      <t xml:space="preserve">Статья 6.1. </t>
    </r>
    <r>
      <rPr>
        <sz val="16"/>
        <rFont val="Times New Roman"/>
        <family val="0"/>
        <charset val="1"/>
      </rPr>
      <t xml:space="preserve">Н</t>
    </r>
    <r>
      <rPr>
        <b val="true"/>
        <sz val="16"/>
        <rFont val="Times New Roman"/>
        <family val="0"/>
        <charset val="1"/>
      </rPr>
      <t xml:space="preserve">епредставление сведений (информации) и материалов органам местного самоуправления</t>
    </r>
  </si>
  <si>
    <r>
      <rPr>
        <b val="true"/>
        <sz val="16"/>
        <rFont val="Times New Roman"/>
        <family val="0"/>
        <charset val="1"/>
      </rPr>
      <t xml:space="preserve">Статья 8.2 Нарушение порядка предоставления муниципальной услуги
часть 1</t>
    </r>
    <r>
      <rPr>
        <sz val="16"/>
        <rFont val="Times New Roman"/>
        <family val="0"/>
        <charset val="1"/>
      </rPr>
      <t xml:space="preserve"> Нарушение должностным лицом органа местного самоуправления порядка предоставления муниципальной услуги, установленного нормативными правовыми актами органов местного самоуправления, повлекшее непредоставление муниципальной услуги заявителю либо предоставление муниципальной услуги заявителю с нарушением установленных сроков, за исключением случаев, предусмотренных частью 2 настоящей статьи, если эти действия (бездействие) не содержат уголовно наказуемого деяния</t>
    </r>
  </si>
  <si>
    <r>
      <rPr>
        <b val="true"/>
        <sz val="16"/>
        <rFont val="Times New Roman"/>
        <family val="0"/>
        <charset val="1"/>
      </rPr>
      <t xml:space="preserve">Статья 8.2 часть 2</t>
    </r>
    <r>
      <rPr>
        <sz val="16"/>
        <rFont val="Times New Roman"/>
        <family val="0"/>
        <charset val="1"/>
      </rPr>
      <t xml:space="preserve"> Требование лицом, указанным в части 1 настоящей статьи, для предоставления муниципальных услуг документов и (или) платы, не предусмотренных нормативными правовыми актами органов местного самоуправления, если эти действия не содержат уголовно наказуемого деяния</t>
    </r>
  </si>
  <si>
    <r>
      <rPr>
        <b val="true"/>
        <sz val="16"/>
        <rFont val="Times New Roman"/>
        <family val="0"/>
        <charset val="1"/>
      </rPr>
      <t xml:space="preserve">Статья 8.2 часть 3</t>
    </r>
    <r>
      <rPr>
        <sz val="16"/>
        <rFont val="Times New Roman"/>
        <family val="0"/>
        <charset val="1"/>
      </rPr>
      <t xml:space="preserve"> Совершение административного правонарушения, предусмотренного частью 1 или 2 настоящей статьи, лицом, ранее подвергнутым административному наказанию за аналогичное административное правонарушение</t>
    </r>
  </si>
  <si>
    <r>
      <rPr>
        <b val="true"/>
        <sz val="16"/>
        <rFont val="Times New Roman"/>
        <family val="0"/>
        <charset val="1"/>
      </rPr>
      <t xml:space="preserve">Статья 9 Нарушение тишины и покоя граждан
 часть 1</t>
    </r>
    <r>
      <rPr>
        <sz val="16"/>
        <rFont val="Times New Roman"/>
        <family val="0"/>
        <charset val="1"/>
      </rPr>
      <t xml:space="preserve"> Совершение действий, нарушающих тишину и покой граждан с 23 часов до 7 часов</t>
    </r>
  </si>
  <si>
    <r>
      <rPr>
        <b val="true"/>
        <sz val="16"/>
        <rFont val="Times New Roman"/>
        <family val="0"/>
        <charset val="1"/>
      </rPr>
      <t xml:space="preserve">Статья 9 часть 2</t>
    </r>
    <r>
      <rPr>
        <sz val="16"/>
        <rFont val="Times New Roman"/>
        <family val="0"/>
        <charset val="1"/>
      </rPr>
      <t xml:space="preserve"> Проведение строительно-монтажных, строительно-ремонтных работ в многоквартирных домах с 21 часа до 23 часов</t>
    </r>
  </si>
  <si>
    <t xml:space="preserve">Статья 10.1. Нарушения в области погребения и похоронного дела</t>
  </si>
  <si>
    <t xml:space="preserve">Статья 10.2. Самовольное изменение, перемещение, снос или ненадлежащее содержание ограждений, скамей, контейнеров, урн, оборудования детских площадок, спортивных и других площадок отдыха и досуга, иных элементов благоустройства</t>
  </si>
  <si>
    <r>
      <rPr>
        <b val="true"/>
        <sz val="16"/>
        <rFont val="Times New Roman"/>
        <family val="0"/>
        <charset val="1"/>
      </rPr>
      <t xml:space="preserve">Статья 10.3 Нарушения, связанные с содержанием нежилых зданий, строений и сооружений
часть 1.</t>
    </r>
    <r>
      <rPr>
        <sz val="16"/>
        <rFont val="Times New Roman"/>
        <family val="0"/>
        <charset val="1"/>
      </rPr>
      <t xml:space="preserve"> Невыполнение обязанностей собственниками нежилых зданий, строений и сооружений по содержанию и ремонту фасадов, отмосток, водостоков, навесных металлических конструкций, окон и витрин, вывесок, входных групп (узлов), иных архитектурных элементов </t>
    </r>
  </si>
  <si>
    <r>
      <rPr>
        <b val="true"/>
        <sz val="16"/>
        <rFont val="Times New Roman"/>
        <family val="0"/>
        <charset val="1"/>
      </rPr>
      <t xml:space="preserve">Статья 10.3 часть 2.</t>
    </r>
    <r>
      <rPr>
        <sz val="16"/>
        <rFont val="Times New Roman"/>
        <family val="0"/>
        <charset val="1"/>
      </rPr>
      <t xml:space="preserve"> Невыполнение обязанностей собственниками нежилых зданий, строений и сооружений по очистке кровель, карнизов, водостоков, навесов (козырьков) от снега, наледи, сосулек</t>
    </r>
  </si>
  <si>
    <r>
      <rPr>
        <b val="true"/>
        <sz val="16"/>
        <rFont val="Times New Roman"/>
        <family val="0"/>
        <charset val="1"/>
      </rPr>
      <t xml:space="preserve">Статья 10.3 часть 3.</t>
    </r>
    <r>
      <rPr>
        <sz val="16"/>
        <rFont val="Times New Roman"/>
        <family val="0"/>
        <charset val="1"/>
      </rPr>
      <t xml:space="preserve"> Невыполнение обязанностей собственниками нежилых зданий, строений и сооружений по вывозу мусора, грунта или снега с прилегающих территорий, находящихся в собственности</t>
    </r>
  </si>
  <si>
    <r>
      <rPr>
        <b val="true"/>
        <sz val="16"/>
        <rFont val="Times New Roman"/>
        <family val="0"/>
        <charset val="1"/>
      </rPr>
      <t xml:space="preserve">Статья 10.3 часть 4. </t>
    </r>
    <r>
      <rPr>
        <sz val="16"/>
        <rFont val="Times New Roman"/>
        <family val="0"/>
        <charset val="1"/>
      </rPr>
      <t xml:space="preserve">Невыполнение обязанностей собственниками нежилых зданий, строений и сооружений по установке на нежилых зданиях, строениях и сооружениях указателей с обозначением наименования улицы и номерных знаков утвержденного образца</t>
    </r>
  </si>
  <si>
    <r>
      <rPr>
        <b val="true"/>
        <sz val="16"/>
        <rFont val="Times New Roman"/>
        <family val="0"/>
        <charset val="1"/>
      </rPr>
      <t xml:space="preserve">Статья 10.3 часть 5. </t>
    </r>
    <r>
      <rPr>
        <sz val="16"/>
        <rFont val="Times New Roman"/>
        <family val="0"/>
        <charset val="1"/>
      </rPr>
      <t xml:space="preserve">Невыполнение обязанностей собственниками нежилых зданий, строений и сооружений по удалению с нежилых зданий, строений и сооружений размещаемых объявлений, листовок, надписей, иных информационных материалов, не содержащих информацию рекламного характера</t>
    </r>
  </si>
  <si>
    <r>
      <rPr>
        <b val="true"/>
        <sz val="16"/>
        <rFont val="Times New Roman"/>
        <family val="0"/>
        <charset val="1"/>
      </rPr>
      <t xml:space="preserve">Статья 10.3 часть 6. </t>
    </r>
    <r>
      <rPr>
        <sz val="16"/>
        <rFont val="Times New Roman"/>
        <family val="0"/>
        <charset val="1"/>
      </rPr>
      <t xml:space="preserve">Повторное совершение административного правонарушения, предусмотренного частями 1 - 5 настоящей статьи</t>
    </r>
  </si>
  <si>
    <t xml:space="preserve">Статья 10.4. Ненадлежащее содержание строительных площадок и мест, на которых производятся земляные работы, прокладка и переустройство инженерных сетей и коммуникаций</t>
  </si>
  <si>
    <r>
      <rPr>
        <b val="true"/>
        <sz val="16"/>
        <rFont val="Times New Roman"/>
        <family val="0"/>
        <charset val="1"/>
      </rPr>
      <t xml:space="preserve">Статья 10.5 Невнесение платы за пользование на платной основе муниципальными парковками (парковочными местами), расположенными на автомобильных дорогах общего пользования местного значения
часть 1.</t>
    </r>
    <r>
      <rPr>
        <sz val="16"/>
        <rFont val="Times New Roman"/>
        <family val="0"/>
        <charset val="1"/>
      </rPr>
      <t xml:space="preserve"> Невнесение платы за пользование на платной основе муниципальными парковками (парковочными местами), расположенными на автомобильных дорогах общего пользования местного значени</t>
    </r>
  </si>
  <si>
    <r>
      <rPr>
        <b val="true"/>
        <sz val="16"/>
        <rFont val="Times New Roman"/>
        <family val="0"/>
        <charset val="1"/>
      </rPr>
      <t xml:space="preserve">Статья 10.5 часть 2.</t>
    </r>
    <r>
      <rPr>
        <sz val="16"/>
        <rFont val="Times New Roman"/>
        <family val="0"/>
        <charset val="1"/>
      </rPr>
      <t xml:space="preserve"> Повторное совершение административного правонарушения, предусмотренного частью 1 настоящей статьи</t>
    </r>
  </si>
  <si>
    <r>
      <rPr>
        <b val="true"/>
        <sz val="16"/>
        <rFont val="Times New Roman"/>
        <family val="0"/>
        <charset val="1"/>
      </rPr>
      <t xml:space="preserve">Статья 10.6 Самовольное размещение объявлений и самовольное нанесение надписей, рисунков
 часть 1. </t>
    </r>
    <r>
      <rPr>
        <sz val="16"/>
        <rFont val="Times New Roman"/>
        <family val="0"/>
        <charset val="1"/>
      </rPr>
      <t xml:space="preserve">Наклеивание, развешивание, крепление, нанесение краской, размещение иным способом вывесок, информационных конструкций, указателей, листовок и объявлений в не установленных для этих целей местах</t>
    </r>
  </si>
  <si>
    <r>
      <rPr>
        <b val="true"/>
        <sz val="16"/>
        <rFont val="Times New Roman"/>
        <family val="0"/>
        <charset val="1"/>
      </rPr>
      <t xml:space="preserve">Статья 10.6 часть 2. </t>
    </r>
    <r>
      <rPr>
        <sz val="16"/>
        <rFont val="Times New Roman"/>
        <family val="0"/>
        <charset val="1"/>
      </rPr>
      <t xml:space="preserve">Самовольное нанесение надписей, рисунков на стены зданий, строений и сооружений и в иных не предусмотренных для этих целей местах, выразившееся в совершении указанных действий без необходимых разрешений (согласований), если эти действия не содержат состава уголовно наказуемого деяния</t>
    </r>
  </si>
  <si>
    <r>
      <rPr>
        <b val="true"/>
        <sz val="16"/>
        <rFont val="Times New Roman"/>
        <family val="0"/>
        <charset val="1"/>
      </rPr>
      <t xml:space="preserve">Статья 10.6 часть 3.</t>
    </r>
    <r>
      <rPr>
        <sz val="16"/>
        <rFont val="Times New Roman"/>
        <family val="0"/>
        <charset val="1"/>
      </rPr>
      <t xml:space="preserve"> Повторное совершение административного правонарушения, предусмотренного частью 1 настоящей статьи
</t>
    </r>
  </si>
  <si>
    <r>
      <rPr>
        <b val="true"/>
        <sz val="16"/>
        <rFont val="Times New Roman"/>
        <family val="0"/>
        <charset val="1"/>
      </rPr>
      <t xml:space="preserve">Статья 10.6 часть 4. </t>
    </r>
    <r>
      <rPr>
        <sz val="16"/>
        <rFont val="Times New Roman"/>
        <family val="0"/>
        <charset val="1"/>
      </rPr>
      <t xml:space="preserve">Повторное совершение административного правонарушения, предусмотренного частью 2 настоящей статьи</t>
    </r>
  </si>
  <si>
    <t xml:space="preserve">Статья 10.7 Нарушение требований по установке, размещению, содержанию и эксплуатации объектов праздничного и тематического оформления</t>
  </si>
  <si>
    <r>
      <rPr>
        <b val="true"/>
        <sz val="16"/>
        <rFont val="Times New Roman"/>
        <family val="0"/>
        <charset val="1"/>
      </rPr>
      <t xml:space="preserve">Статья 10.8 Размещение транспортных средств на озелененных и иных территориях, расположенных в границах населенных пунктов
часть 1. </t>
    </r>
    <r>
      <rPr>
        <sz val="16"/>
        <rFont val="Times New Roman"/>
        <family val="0"/>
        <charset val="1"/>
      </rPr>
      <t xml:space="preserve">Размещение транспортных средств на озелененных территориях (газонах, цветниках и иных территориях, занятых травянистыми растениями), на детских и спортивных площадках, площадках для выгула животных, расположенных в границах населенных пунктов, в нарушение требований, установленных правилами благоустройства территорий муниципальных образований Чувашской Республики</t>
    </r>
  </si>
  <si>
    <r>
      <rPr>
        <b val="true"/>
        <sz val="16"/>
        <rFont val="Times New Roman"/>
        <family val="0"/>
        <charset val="1"/>
      </rPr>
      <t xml:space="preserve">Статья 10.8 часть 2. </t>
    </r>
    <r>
      <rPr>
        <sz val="16"/>
        <rFont val="Times New Roman"/>
        <family val="0"/>
        <charset val="1"/>
      </rPr>
      <t xml:space="preserve">Повторное в течение года совершение административного правонарушения, предусмотренного частью 1 настоящей статьи</t>
    </r>
  </si>
  <si>
    <r>
      <rPr>
        <b val="true"/>
        <sz val="16"/>
        <rFont val="Times New Roman"/>
        <family val="0"/>
        <charset val="1"/>
      </rPr>
      <t xml:space="preserve">Статья 10.9 часть 1.</t>
    </r>
    <r>
      <rPr>
        <sz val="16"/>
        <rFont val="Times New Roman"/>
        <family val="0"/>
        <charset val="1"/>
      </rPr>
      <t xml:space="preserve"> Сжигание мусора, опавшей листвы, сухой травы, частей деревьев и кустарников, тары, строительных материалов, разведение костров на озелененных территориях, территориях общего пользования (в том числе на дорогах, проездах, тротуарах и пешеходных дорожках), кроме мест и (или) способов, установленных органами местного самоуправления муниципальных и городских округов, если эти действия не влекут ответственности в соответствии с законодательством Российской Федерации</t>
    </r>
  </si>
  <si>
    <r>
      <rPr>
        <b val="true"/>
        <sz val="16"/>
        <rFont val="Times New Roman"/>
        <family val="0"/>
        <charset val="1"/>
      </rPr>
      <t xml:space="preserve">Статья 10.9 часть 2.</t>
    </r>
    <r>
      <rPr>
        <sz val="16"/>
        <rFont val="Times New Roman"/>
        <family val="0"/>
        <charset val="1"/>
      </rPr>
      <t xml:space="preserve"> Повторное в течение года совершение административного правонарушения, предусмотренного частью 1 настоящей статьи</t>
    </r>
  </si>
  <si>
    <r>
      <rPr>
        <b val="true"/>
        <sz val="16"/>
        <rFont val="Times New Roman"/>
        <family val="0"/>
        <charset val="1"/>
      </rPr>
      <t xml:space="preserve">Статья 10.10. часть 1 </t>
    </r>
    <r>
      <rPr>
        <sz val="16"/>
        <rFont val="Times New Roman"/>
        <family val="0"/>
        <charset val="1"/>
      </rPr>
      <t xml:space="preserve">Ненадлежащее содержание территории общего пользования населенных пунктов</t>
    </r>
  </si>
  <si>
    <r>
      <rPr>
        <b val="true"/>
        <sz val="16"/>
        <rFont val="Times New Roman"/>
        <family val="0"/>
        <charset val="1"/>
      </rPr>
      <t xml:space="preserve">Статья 10.10. часть 2 </t>
    </r>
    <r>
      <rPr>
        <sz val="16"/>
        <rFont val="Times New Roman"/>
        <family val="0"/>
        <charset val="1"/>
      </rPr>
      <t xml:space="preserve">Повторное совершение административного правонарушения, предусмотренного частью 1 настоящей статьи
</t>
    </r>
  </si>
  <si>
    <r>
      <rPr>
        <b val="true"/>
        <sz val="16"/>
        <rFont val="Times New Roman"/>
        <family val="0"/>
        <charset val="1"/>
      </rPr>
      <t xml:space="preserve">Статья 14. Нарушение правил пользования нежилыми помещениями                           часть 1. </t>
    </r>
    <r>
      <rPr>
        <sz val="16"/>
        <rFont val="Times New Roman"/>
        <family val="0"/>
        <charset val="1"/>
      </rPr>
      <t xml:space="preserve">Порча нежилых помещений, а равно порча их оборудования, самовольное переоборудование либо использование их не по назначению
</t>
    </r>
  </si>
  <si>
    <t xml:space="preserve">часть 2. Самовольная перепланировка нежилых помещений</t>
  </si>
  <si>
    <r>
      <rPr>
        <b val="true"/>
        <sz val="16"/>
        <rFont val="Times New Roman"/>
        <family val="0"/>
        <charset val="1"/>
      </rPr>
      <t xml:space="preserve">Статья 17. Размещение нестационарных торговых объектов с нарушением схемы размещения нестационарных торговых объектов часть 1 </t>
    </r>
    <r>
      <rPr>
        <sz val="16"/>
        <rFont val="Times New Roman"/>
        <family val="0"/>
        <charset val="1"/>
      </rPr>
      <t xml:space="preserve">Размещение нестационарных торговых объектов на земельных участках, в зданиях, строениях, сооружениях, находящихся в государственной собственности Чувашской Республики или муниципальной собственности, с нарушением схемы размещения нестационарных торговых объектов, утвержденной органами местного самоуправления
</t>
    </r>
  </si>
  <si>
    <r>
      <rPr>
        <b val="true"/>
        <sz val="16"/>
        <rFont val="Times New Roman"/>
        <family val="0"/>
        <charset val="1"/>
      </rPr>
      <t xml:space="preserve">часть 2. </t>
    </r>
    <r>
      <rPr>
        <sz val="16"/>
        <rFont val="Times New Roman"/>
        <family val="0"/>
        <charset val="1"/>
      </rPr>
      <t xml:space="preserve">Повторное совершение административного правонарушения, предусмотренного частью 1 настоящей статьи
</t>
    </r>
  </si>
  <si>
    <t xml:space="preserve">Статья 18. Приставание к гражданам с целью гадания или попрошайничества</t>
  </si>
  <si>
    <r>
      <rPr>
        <b val="true"/>
        <sz val="16"/>
        <rFont val="Times New Roman"/>
        <family val="0"/>
        <charset val="1"/>
      </rPr>
      <t xml:space="preserve">Статья 20.1 Нарушение правил пользования водными объектамичасть часть 1.  </t>
    </r>
    <r>
      <rPr>
        <sz val="16"/>
        <rFont val="Times New Roman"/>
        <family val="0"/>
        <charset val="1"/>
      </rPr>
      <t xml:space="preserve">Купание в состоянии алкогольного опьянения на пляжах, в купальнях и других организованных местах купания, местах туризма, спорта и массового отдыха населения на водных объектах</t>
    </r>
  </si>
  <si>
    <r>
      <rPr>
        <b val="true"/>
        <sz val="16"/>
        <rFont val="Times New Roman"/>
        <family val="0"/>
        <charset val="1"/>
      </rPr>
      <t xml:space="preserve">Статья 20.1 часть 1.1.</t>
    </r>
    <r>
      <rPr>
        <sz val="16"/>
        <rFont val="Times New Roman"/>
        <family val="0"/>
        <charset val="1"/>
      </rPr>
      <t xml:space="preserve"> Купание в местах, где выставлены щиты (аншлаги) с запрещающими знаками и надписями, заплывание за буйки, обозначающие границы плавания</t>
    </r>
  </si>
  <si>
    <r>
      <rPr>
        <b val="true"/>
        <sz val="16"/>
        <rFont val="Times New Roman"/>
        <family val="0"/>
        <charset val="1"/>
      </rPr>
      <t xml:space="preserve">Статья 20.1 часть 2. </t>
    </r>
    <r>
      <rPr>
        <sz val="16"/>
        <rFont val="Times New Roman"/>
        <family val="0"/>
        <charset val="1"/>
      </rPr>
      <t xml:space="preserve">Прыжки в воду с катеров, лодок, причалов, а также сооружений, не приспособленных для этих целей, на пляжах, в купальнях и других организованных местах купания, местах туризма, спорта и массового отдыха населения на водных объектах</t>
    </r>
  </si>
  <si>
    <r>
      <rPr>
        <b val="true"/>
        <sz val="16"/>
        <rFont val="Times New Roman"/>
        <family val="0"/>
        <charset val="1"/>
      </rPr>
      <t xml:space="preserve">Статья 20.1 часть 3. </t>
    </r>
    <r>
      <rPr>
        <sz val="16"/>
        <rFont val="Times New Roman"/>
        <family val="0"/>
        <charset val="1"/>
      </rPr>
      <t xml:space="preserve">Плавание на досках, бревнах, лежаках, автомобильных камерах, надувных матрацах и других не приспособленных для плавания средствах (предметах) на пляжах, в купальнях и других организованных местах купания, местах туризма, спорта и массового отдыха населения на водных объектах</t>
    </r>
  </si>
  <si>
    <r>
      <rPr>
        <b val="true"/>
        <sz val="16"/>
        <rFont val="Times New Roman"/>
        <family val="0"/>
        <charset val="1"/>
      </rPr>
      <t xml:space="preserve">Статья 20.1 часть 4. </t>
    </r>
    <r>
      <rPr>
        <sz val="16"/>
        <rFont val="Times New Roman"/>
        <family val="0"/>
        <charset val="1"/>
      </rPr>
      <t xml:space="preserve">Пробивание лунок для рыбной ловли и других целей на ледовой переправе</t>
    </r>
  </si>
  <si>
    <r>
      <rPr>
        <b val="true"/>
        <sz val="16"/>
        <rFont val="Times New Roman"/>
        <family val="0"/>
        <charset val="1"/>
      </rPr>
      <t xml:space="preserve">Статья 20.1 часть 5.</t>
    </r>
    <r>
      <rPr>
        <sz val="16"/>
        <rFont val="Times New Roman"/>
        <family val="0"/>
        <charset val="1"/>
      </rPr>
      <t xml:space="preserve"> Плавание на водных объектах с использованием гидроциклов, водных лыж или аналогичных средств с приближением ближе 100 метров к купающимся, границам заплыва у пляжей и других организованных мест купания, спортивным судам и т.д.</t>
    </r>
  </si>
  <si>
    <r>
      <rPr>
        <b val="true"/>
        <sz val="16"/>
        <rFont val="Times New Roman"/>
        <family val="0"/>
        <charset val="1"/>
      </rPr>
      <t xml:space="preserve">Статья 20.1 часть 5.1.</t>
    </r>
    <r>
      <rPr>
        <sz val="16"/>
        <rFont val="Times New Roman"/>
        <family val="0"/>
        <charset val="1"/>
      </rPr>
      <t xml:space="preserve"> Плавание на водных объектах с использованием гидроциклов, водных лыж или аналогичных средств с приближением ближе 100 метров к купающимся, границам заплыва у пляжей и других организованных мест купания, спортивным судам и т.д.</t>
    </r>
  </si>
  <si>
    <r>
      <rPr>
        <b val="true"/>
        <sz val="16"/>
        <rFont val="Times New Roman"/>
        <family val="0"/>
        <charset val="1"/>
      </rPr>
      <t xml:space="preserve">Статья 20.1 часть 6</t>
    </r>
    <r>
      <rPr>
        <sz val="16"/>
        <rFont val="Times New Roman"/>
        <family val="0"/>
        <charset val="1"/>
      </rPr>
      <t xml:space="preserve">.Повторное совершение административного правонарушения, предусмотренного частями 1 - 4 настоящей стать
</t>
    </r>
  </si>
  <si>
    <r>
      <rPr>
        <b val="true"/>
        <sz val="16"/>
        <rFont val="Times New Roman"/>
        <family val="0"/>
        <charset val="1"/>
      </rPr>
      <t xml:space="preserve">Статья 20.1 часть 7</t>
    </r>
    <r>
      <rPr>
        <sz val="16"/>
        <rFont val="Times New Roman"/>
        <family val="0"/>
        <charset val="1"/>
      </rPr>
      <t xml:space="preserve">  Повторное совершение административного правонарушения, предусмотренного частями 5 и 5.1 настоящей статьи</t>
    </r>
  </si>
  <si>
    <t xml:space="preserve">Статья 21.1. Незаконная порубка, повреждение деревьев, кустарников в населенных пунктах</t>
  </si>
  <si>
    <r>
      <rPr>
        <b val="true"/>
        <sz val="16"/>
        <rFont val="Times New Roman"/>
        <family val="0"/>
        <charset val="1"/>
      </rPr>
      <t xml:space="preserve">Статья 24.1 Несоблюдение требований к обеспечению мер по содействию физическому, интеллектуальному, психическому, духовному и нравственному развитию детей                                                                                                                                                                                                            часть 1 </t>
    </r>
    <r>
      <rPr>
        <sz val="16"/>
        <rFont val="Times New Roman"/>
        <family val="0"/>
        <charset val="1"/>
      </rPr>
      <t xml:space="preserve">Допущение нахождения детей (лиц, не достигших возраста 18 лет) на объектах (на территориях, в помещениях) юридических лиц и граждан, осуществляющих предпринимательскую деятельность без образования юридического лица, которые предназначены для реализации товаров только сексуального характера, в пивных ресторанах, винных барах, пивных барах, рюмочных, в других местах</t>
    </r>
  </si>
  <si>
    <r>
      <rPr>
        <b val="true"/>
        <sz val="16"/>
        <rFont val="Times New Roman"/>
        <family val="0"/>
        <charset val="1"/>
      </rPr>
      <t xml:space="preserve">Статья 24.1 часть 2 </t>
    </r>
    <r>
      <rPr>
        <sz val="16"/>
        <rFont val="Times New Roman"/>
        <family val="0"/>
        <charset val="1"/>
      </rPr>
      <t xml:space="preserve">Допущение нахождения детей (лиц, не достигших возраста 18 лет) в ночное время в общественных местах,</t>
    </r>
  </si>
  <si>
    <r>
      <rPr>
        <b val="true"/>
        <sz val="16"/>
        <rFont val="Times New Roman"/>
        <family val="0"/>
        <charset val="1"/>
      </rPr>
      <t xml:space="preserve">Статья 24.1 часть 4 </t>
    </r>
    <r>
      <rPr>
        <sz val="16"/>
        <rFont val="Times New Roman"/>
        <family val="0"/>
        <charset val="1"/>
      </rPr>
      <t xml:space="preserve">Неисполнение юридическим лицом или гражданином, осуществляющим предпринимательскую деятельность без образования юридического лица, обязанности по размещению информации, предусмотренной статьей 5.1 Закона Чувашской Республики от 24 июля 2009 года  № 43 "О некоторых мерах по защите детей от факторов, негативно влияющих на их физическое, интеллектуальное, психическое, духовное и нравственное развитие"</t>
    </r>
  </si>
  <si>
    <r>
      <rPr>
        <b val="true"/>
        <sz val="16"/>
        <rFont val="Times New Roman"/>
        <family val="0"/>
        <charset val="1"/>
      </rPr>
      <t xml:space="preserve">Статья 24.1 часть 5</t>
    </r>
    <r>
      <rPr>
        <sz val="16"/>
        <rFont val="Times New Roman"/>
        <family val="0"/>
        <charset val="1"/>
      </rPr>
      <t xml:space="preserve"> Розничная продажа несовершеннолетним товаров, содержащих сжиженный углеводородный газ</t>
    </r>
  </si>
  <si>
    <r>
      <rPr>
        <b val="true"/>
        <sz val="16"/>
        <rFont val="Times New Roman"/>
        <family val="0"/>
        <charset val="1"/>
      </rPr>
      <t xml:space="preserve">Статья 24.1 часть 6</t>
    </r>
    <r>
      <rPr>
        <sz val="16"/>
        <rFont val="Times New Roman"/>
        <family val="0"/>
        <charset val="1"/>
      </rPr>
      <t xml:space="preserve"> Вовлечение несовершеннолетних в употребление путем вдыхания сжиженного углеводородного газа путем покупки для них либо передачи им товаров, содержащих сжиженный углеводородный газ, предложения или требования употребить путем вдыхания сжиженный углеводородный газ </t>
    </r>
  </si>
  <si>
    <r>
      <rPr>
        <b val="true"/>
        <sz val="16"/>
        <rFont val="Times New Roman"/>
        <family val="0"/>
        <charset val="1"/>
      </rPr>
      <t xml:space="preserve">Статья 24.1 часть 7</t>
    </r>
    <r>
      <rPr>
        <sz val="16"/>
        <rFont val="Times New Roman"/>
        <family val="0"/>
        <charset val="1"/>
      </rPr>
      <t xml:space="preserve"> Розничная продажа несовершеннолетним безалкогольных тонизирующих напитков </t>
    </r>
  </si>
  <si>
    <t xml:space="preserve">Статья 30. Безбилетный проезд</t>
  </si>
  <si>
    <t xml:space="preserve">Статья 31. Нарушение правил провоза багажа</t>
  </si>
  <si>
    <t xml:space="preserve">ВСЕГО:</t>
  </si>
  <si>
    <t xml:space="preserve">Раздел I. Возбуждение и рассмотрение дел об административных правонарушениях</t>
  </si>
  <si>
    <t xml:space="preserve">Алатырский муниципальный округ</t>
  </si>
  <si>
    <t xml:space="preserve">Аликовский муниципальный округ</t>
  </si>
  <si>
    <t xml:space="preserve">Батыревский муниципальный округ</t>
  </si>
  <si>
    <t xml:space="preserve">Вурнарский муниципальный округ</t>
  </si>
  <si>
    <t xml:space="preserve">Ибресинский муниципальный округ</t>
  </si>
  <si>
    <t xml:space="preserve">Канашский муниципальный округ</t>
  </si>
  <si>
    <t xml:space="preserve">Козловский муниципальный округ</t>
  </si>
  <si>
    <t xml:space="preserve">Комсомольский муниципальный округ</t>
  </si>
  <si>
    <t xml:space="preserve">Красноармейский муниципальный округ</t>
  </si>
  <si>
    <t xml:space="preserve">Красночетайский муниципальный округ</t>
  </si>
  <si>
    <t xml:space="preserve">Мариинско-Посадский муниципальный округ</t>
  </si>
  <si>
    <t xml:space="preserve">Моргаушский муниципальный округ</t>
  </si>
  <si>
    <t xml:space="preserve">Порецкий муниципальный округ</t>
  </si>
  <si>
    <t xml:space="preserve">Урмарский муниципальный округ</t>
  </si>
  <si>
    <t xml:space="preserve">Цивильский муниципальный округ</t>
  </si>
  <si>
    <t xml:space="preserve">Чебоксарский муниципальный округ</t>
  </si>
  <si>
    <t xml:space="preserve">Шемуршинский муниципальный округ</t>
  </si>
  <si>
    <t xml:space="preserve">Шумерлинский муниципальный округ</t>
  </si>
  <si>
    <t xml:space="preserve">Ядринский муниципальный округ</t>
  </si>
  <si>
    <t xml:space="preserve">Яльчикский муниципальный округ</t>
  </si>
  <si>
    <t xml:space="preserve">Янтиковский муниципальный округ</t>
  </si>
  <si>
    <t xml:space="preserve">г.Алатырь</t>
  </si>
  <si>
    <t xml:space="preserve">г.Канаш</t>
  </si>
  <si>
    <t xml:space="preserve">г.Новочебоксарск</t>
  </si>
  <si>
    <t xml:space="preserve">г.Шумерля</t>
  </si>
  <si>
    <t xml:space="preserve">городская административная комиссия г. Чебоксары</t>
  </si>
  <si>
    <t xml:space="preserve">Калининский район г.Чебоксары</t>
  </si>
  <si>
    <t xml:space="preserve">Московский район г.Чебоксары</t>
  </si>
  <si>
    <t xml:space="preserve">Ленинский район г.Чебоксары</t>
  </si>
  <si>
    <t xml:space="preserve">ИТОГО:</t>
  </si>
  <si>
    <t xml:space="preserve">Статья 6. Неисполнение законных требований депутата представительного органа местного самоуправления</t>
  </si>
  <si>
    <t xml:space="preserve">Статья 6.1. Непредставление сведений (информации) и материалов органам местного самоуправления</t>
  </si>
  <si>
    <t xml:space="preserve">Статья 8.2 ч.1. Нарушение порядка предоставления муниципальной услуги</t>
  </si>
  <si>
    <t xml:space="preserve">Статья 8.2 ч.2. Нарушение порядка предоставления муниципальной услуги</t>
  </si>
  <si>
    <t xml:space="preserve">Статья 9 ч . 1. Нарушение тишины и покоя граждан</t>
  </si>
  <si>
    <t xml:space="preserve"> </t>
  </si>
  <si>
    <t xml:space="preserve">Статья 8.2 ч.3. Нарушение порядка предоставления муниципальной услуги</t>
  </si>
  <si>
    <t xml:space="preserve">Статья 9 часть 2. Нарушение тишины и покоя граждан</t>
  </si>
  <si>
    <t xml:space="preserve">Статья 10.3 ч. 1. Нарушения, связанные с содержанием нежилых зданий, строений и сооружений</t>
  </si>
  <si>
    <t xml:space="preserve">Статья 10.3 ч. 2. Нарушения, связанные с содержанием нежилых зданий, строений и сооружений</t>
  </si>
  <si>
    <t xml:space="preserve">Статья 10.3 ч. 3. Нарушения, связанные с содержанием нежилых зданий, строений и сооружений</t>
  </si>
  <si>
    <t xml:space="preserve">Статья 10.3 ч. 4. Нарушения, связанные с содержанием нежилых зданий, строений и сооружений</t>
  </si>
  <si>
    <t xml:space="preserve">Статья 10.3 ч. 5. Нарушения, связанные с содержанием нежилых зданий, строений и сооружений</t>
  </si>
  <si>
    <t xml:space="preserve">Статья 10.3 ч. 6. Нарушения, связанные с содержанием нежилых зданий, строений и сооружений</t>
  </si>
  <si>
    <t xml:space="preserve">Статья 10.5 ч. 1. Невнесение платы за пользование на платной основе муниципальными парковками (парковочными местами), расположенными на автомобильных дорогах общего пользования местного значения</t>
  </si>
  <si>
    <t xml:space="preserve">Статья 10.5. ч. 2 Невнесение платы за пользование на платной основе муниципальными парковками (парковочными местами), расположенными на автомобильных дорогах общего пользования местного значения</t>
  </si>
  <si>
    <t xml:space="preserve">Статья 10.6 ч. 1. Самовольное размещение объявлений и самовольное нанесение надписей, рисунков</t>
  </si>
  <si>
    <t xml:space="preserve">Статья 10.6 ч. 2. Самовольное размещение объявлений и самовольное нанесение надписей, рисунков</t>
  </si>
  <si>
    <t xml:space="preserve">Статья 10.6 ч. 3. Самовольное размещение объявлений и самовольное нанесение надписей, рисунков</t>
  </si>
  <si>
    <t xml:space="preserve">Статья 10.6 ч. 4. Самовольное размещение объявлений и самовольное нанесение надписей, рисунков</t>
  </si>
  <si>
    <t xml:space="preserve">Статья 10.7. Нарушение требований по установке, размещению, содержанию и эксплуатации объектов праздничного и тематического оформления</t>
  </si>
  <si>
    <t xml:space="preserve"> Статья 10.8 ч. 1. Размещение транспортных средств на озелененных и иных территориях, расположенных в границах населенных пунктов</t>
  </si>
  <si>
    <t xml:space="preserve"> Статья 10.8 ч. 2. Размещение транспортных средств на озелененных и иных территориях, расположенных в границах населенных пунктов</t>
  </si>
  <si>
    <t xml:space="preserve"> Статья 10.9 ч. 1 Сжигание мусора, опавшей листвы, сухой травы, частей деревьев и кустарников, тары, строительных материалов, разведение костров на озелененных территориях, территориях общего пользования</t>
  </si>
  <si>
    <t xml:space="preserve"> Статья 10.9 ч. 2 Сжигание мусора, опавшей листвы, сухой травы, частей деревьев и кустарников, тары, строительных материалов, разведение костров на озелененных территориях, территориях общего пользования</t>
  </si>
  <si>
    <t xml:space="preserve">Статья 10.10 (часть 1) Ненадлежащее содержание территории общего пользования населенных пунктов</t>
  </si>
  <si>
    <t xml:space="preserve">Статья 10.10 (часть 2) Ненадлежащее содержание территории общего пользования населенных пунктов</t>
  </si>
  <si>
    <t xml:space="preserve">Статья 14 часть 1. Нарушение правил пользования нежилыми помещениями</t>
  </si>
  <si>
    <t xml:space="preserve">Статья 14 ч. 2. Нарушение правил пользования нежилыми помещениями</t>
  </si>
  <si>
    <t xml:space="preserve">Статья 17. Размещение нестационарных торговых объектов с нарушением схемы размещения нестационарных торговых объектов</t>
  </si>
  <si>
    <t xml:space="preserve">Статья 17 часть 2. Размещение нестационарных торговых объектов с нарушением схемы размещения нестационарных торговых объектов</t>
  </si>
  <si>
    <t xml:space="preserve">Статья 20.1. ч. 1 Купание в состоянии алкогольного опьянения на пляжах, в купальнях и других организованных местах купания, местах туризма, спорта и массового отдыха населения на водных объектах</t>
  </si>
  <si>
    <t xml:space="preserve"> </t>
  </si>
  <si>
    <t xml:space="preserve">Статья 20.1. ч. 1.1 Купание в состоянии алкогольного опьянения на пляжах, в купальнях и других организованных местах купания, местах туризма, спорта и массового отдыха населения на водных объектах</t>
  </si>
  <si>
    <t xml:space="preserve">Статья 20.1. ч.2 Прыжки в воду с катеров, лодок, причалов, а также сооружений, не приспособленных для этих целей, на пляжах, в купальнях и других организованных местах купания, местах туризма, спорта и массового отдыха населения на водных объектах</t>
  </si>
  <si>
    <t xml:space="preserve">Статья 20.1. ч.4 Пробивание лунок для рыбной ловли и других целей на ледовой переправе</t>
  </si>
  <si>
    <t xml:space="preserve">Статья 20.1. ч.3 Плавание на досках, бревнах, лежаках, автомобильных камерах, надувных матрацах и других не приспособленных для плавания средствах (предметах) на пляжах, в купальнях и других организованных местах купания, местах туризма, спорта и массового отдыха населения на водных объектах</t>
  </si>
  <si>
    <t xml:space="preserve">Статья 20.1. ч.5. Плавание на водных объектах с использованием гидроциклов, водных лыж или аналогичных средств с приближением ближе 100 метров к купающимся, границам заплыва у пляжей и других организованных мест купания, спортивным судам (академической лодке, байдарке, каноэ, парусным судам и т.п.), другим находящимся на ходу и на отстое судам, гидротехническим сооружениям, нефтеналивным приспособлениям, бункер-базам, наплавным мостам, паромным переправам, орудиям лова рыбы, к не оборудованным для причаливания гидроциклов пирсам, пристаням, причалам, дебаркадерам</t>
  </si>
  <si>
    <t xml:space="preserve">Статья 20.1. ч.5.1  Движение по льду водных объектов и (или) стоянка на льду водных объектов транспортных средств вне ледовых переправ, оборудованных в соответствии с правилами охраны жизни людей на водных объектах, утвержденными Кабинетом Министров Чувашской Республики (далее - правила), за исключением указанных в правилах транспортных средств и средств передвижения по льду
</t>
  </si>
  <si>
    <t xml:space="preserve">Статья 20.1. ч.6   Повторное совершение административного правонарушения, предусмотренного частями 1 - 4 настоящей статьи
</t>
  </si>
  <si>
    <t xml:space="preserve">Статья 20.1. ч.7 Повторное совершение административного правонарушения, предусмотренного частями 5 и 5.1 настоящей статьи
</t>
  </si>
  <si>
    <t xml:space="preserve">Статья 21.1. Незаконная порубка, повреждение дервьев, кустарников в населенных пунктах</t>
  </si>
  <si>
    <t xml:space="preserve">Статья 24.1 ч. 1 Несоблюдение требований к обеспечению мер по содействию физическому, интеллектуальному, психическому, духовному и нравственному развитию детей</t>
  </si>
  <si>
    <t xml:space="preserve">Статья 24.1 ч. 2. Несоблюдение требований к обеспечению мер по содействию физическому, интеллектуальному, психическому, духовному и нравственному развитию детей</t>
  </si>
  <si>
    <t xml:space="preserve">Статья 24.1 часть 5 Розничная продажа несовершеннолетним товаров, содержащих сжиженный углеводородный газ</t>
  </si>
  <si>
    <t xml:space="preserve"> Статья 24.1 часть 6 Вовлечение несовершеннолетних в употребление путем вдыхания сжиженного углеводородного газа путем покупки для них либо передачи им товаров, содержащих сжиженный углеводородный газ, предложения или требования употребить путем вдыхания сжиженный углеводородный газ </t>
  </si>
  <si>
    <t xml:space="preserve">Статья 24.1 часть 7 Розничная продажа несовершеннолетним безалкогольных тонизирующих напитков </t>
  </si>
  <si>
    <t xml:space="preserve">Статья 31.  Нарушение правил провоза багажа</t>
  </si>
  <si>
    <t xml:space="preserve">Раздел I. Возбуждение и рассмуниципальный округтрение дел об административных правонарушениях</t>
  </si>
  <si>
    <t xml:space="preserve">Остаток не рассмуниципальный округтренных материалов на начало отчетного периода</t>
  </si>
  <si>
    <t xml:space="preserve">Вынесено определение о возвращении материалов уполномуниципальный округченным должностным лицам полиции </t>
  </si>
  <si>
    <t xml:space="preserve">Направлено протоколов  судье, в орган, должностному лицу, уполномуниципальный округмуниципальный округченным рассматривать дела (ст.28.8 КоАП РФ)</t>
  </si>
  <si>
    <t xml:space="preserve">Количество материалов, рассмуниципальный округтренных административной комиссией</t>
  </si>
  <si>
    <t xml:space="preserve">Остаток не рассмуниципальный округтренных материалов на конец отчетного периода</t>
  </si>
  <si>
    <t xml:space="preserve">от уполномуниципальный округченных должностных лиц ОМС</t>
  </si>
  <si>
    <t xml:space="preserve">от уполномуниципальный округченных должностных лиц полиции</t>
  </si>
  <si>
    <t xml:space="preserve">Определение об отложении рассмуниципальный округтрения дела (п.7 ч.1 ст.29.7 КоАП РФ)</t>
  </si>
  <si>
    <t xml:space="preserve">поступившие</t>
  </si>
  <si>
    <t xml:space="preserve">рассмуниципальный округтренные</t>
  </si>
  <si>
    <t xml:space="preserve">Выполнено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</si>
</sst>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41">
    <font>
      <sz val="10"/>
      <color rgb="FF000000"/>
      <name val="Arial Cyr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Arial Cyr"/>
      <family val="0"/>
      <charset val="1"/>
    </font>
    <font>
      <b val="true"/>
      <u val="single"/>
      <sz val="26"/>
      <name val="Times New Roman"/>
      <family val="0"/>
      <charset val="1"/>
    </font>
    <font>
      <b val="true"/>
      <sz val="18"/>
      <name val="Arial Cyr"/>
      <family val="0"/>
      <charset val="1"/>
    </font>
    <font>
      <sz val="16"/>
      <name val="Arial Cyr"/>
      <family val="0"/>
      <charset val="1"/>
    </font>
    <font>
      <sz val="11"/>
      <name val="Arial Cyr"/>
      <family val="0"/>
      <charset val="1"/>
    </font>
    <font>
      <b val="true"/>
      <sz val="16"/>
      <name val="Times New Roman"/>
      <family val="0"/>
      <charset val="1"/>
    </font>
    <font>
      <sz val="30"/>
      <name val="Arial Cyr"/>
      <family val="0"/>
      <charset val="1"/>
    </font>
    <font>
      <sz val="16"/>
      <name val="Times New Roman"/>
      <family val="0"/>
      <charset val="1"/>
    </font>
    <font>
      <b val="true"/>
      <sz val="30"/>
      <name val="Arial Cyr"/>
      <family val="0"/>
      <charset val="1"/>
    </font>
    <font>
      <b val="true"/>
      <sz val="20"/>
      <name val="Times New Roman"/>
      <family val="0"/>
      <charset val="1"/>
    </font>
    <font>
      <sz val="18"/>
      <name val="Arial Cyr"/>
      <family val="0"/>
      <charset val="1"/>
    </font>
    <font>
      <b val="true"/>
      <sz val="14"/>
      <name val="Times New Roman"/>
      <family val="0"/>
      <charset val="1"/>
    </font>
    <font>
      <sz val="10"/>
      <name val="Times New Roman"/>
      <family val="0"/>
      <charset val="1"/>
    </font>
    <font>
      <b val="true"/>
      <sz val="9"/>
      <name val="Arial Cyr"/>
      <family val="0"/>
      <charset val="1"/>
    </font>
    <font>
      <sz val="9"/>
      <name val="Arial Cyr"/>
      <family val="0"/>
      <charset val="1"/>
    </font>
    <font>
      <b val="true"/>
      <sz val="9"/>
      <name val="Times New Roman"/>
      <family val="0"/>
      <charset val="1"/>
    </font>
    <font>
      <b val="true"/>
      <sz val="12"/>
      <name val="Arial Cyr"/>
      <family val="0"/>
      <charset val="1"/>
    </font>
    <font>
      <b val="true"/>
      <sz val="22"/>
      <name val="Times New Roman"/>
      <family val="0"/>
      <charset val="1"/>
    </font>
    <font>
      <sz val="16"/>
      <color rgb="FFFF0000"/>
      <name val="Arial Cyr"/>
      <family val="0"/>
      <charset val="1"/>
    </font>
    <font>
      <sz val="16"/>
      <color rgb="FF000000"/>
      <name val="Arial Cyr"/>
      <family val="0"/>
      <charset val="1"/>
    </font>
    <font>
      <sz val="18"/>
      <color rgb="FF000000"/>
      <name val="Arial Cyr"/>
      <family val="0"/>
      <charset val="1"/>
    </font>
    <font>
      <sz val="11"/>
      <color rgb="FF000000"/>
      <name val="Arial Cyr"/>
      <family val="0"/>
      <charset val="1"/>
    </font>
    <font>
      <sz val="20"/>
      <name val="Arial Cyr"/>
      <family val="0"/>
      <charset val="1"/>
    </font>
    <font>
      <sz val="18"/>
      <name val="Times New Roman"/>
      <family val="0"/>
      <charset val="1"/>
    </font>
    <font>
      <b val="true"/>
      <sz val="9"/>
      <name val="Arial"/>
      <family val="0"/>
      <charset val="1"/>
    </font>
    <font>
      <sz val="9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  <font>
      <b val="true"/>
      <sz val="10"/>
      <name val="Times New Roman"/>
      <family val="0"/>
      <charset val="1"/>
    </font>
    <font>
      <sz val="9"/>
      <name val="Times New Roman"/>
      <family val="0"/>
      <charset val="1"/>
    </font>
    <font>
      <sz val="8"/>
      <name val="Arial Cyr"/>
      <family val="0"/>
      <charset val="1"/>
    </font>
    <font>
      <b val="true"/>
      <sz val="11"/>
      <name val="Times New Roman"/>
      <family val="0"/>
      <charset val="1"/>
    </font>
    <font>
      <sz val="12"/>
      <name val="Arial Cyr"/>
      <family val="0"/>
      <charset val="1"/>
    </font>
    <font>
      <b val="true"/>
      <sz val="11"/>
      <name val="Arial Cyr"/>
      <family val="0"/>
      <charset val="1"/>
    </font>
    <font>
      <i val="true"/>
      <sz val="16"/>
      <color rgb="FFFF0000"/>
      <name val="Arial Cyr"/>
      <family val="0"/>
      <charset val="1"/>
    </font>
    <font>
      <sz val="18"/>
      <name val="Calibri"/>
      <family val="0"/>
      <charset val="1"/>
    </font>
    <font>
      <b val="true"/>
      <sz val="30"/>
      <name val="Times New Roman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93CDDD"/>
        <bgColor rgb="FF91CDDC"/>
      </patternFill>
    </fill>
    <fill>
      <patternFill patternType="solid">
        <fgColor rgb="FFBFBFBF"/>
        <bgColor rgb="FFC0C0C0"/>
      </patternFill>
    </fill>
    <fill>
      <patternFill patternType="solid">
        <fgColor rgb="FF91CDDC"/>
        <bgColor rgb="FF93CDDD"/>
      </patternFill>
    </fill>
    <fill>
      <patternFill patternType="solid">
        <fgColor rgb="FFFFFF00"/>
        <bgColor rgb="FFFFFF00"/>
      </patternFill>
    </fill>
    <fill>
      <patternFill patternType="solid">
        <fgColor rgb="FF33CCCC"/>
        <bgColor rgb="FF00CCFF"/>
      </patternFill>
    </fill>
    <fill>
      <patternFill patternType="solid">
        <fgColor rgb="FFFFCC00"/>
        <bgColor rgb="FFFFFF00"/>
      </patternFill>
    </fill>
    <fill>
      <patternFill patternType="solid">
        <fgColor rgb="FFA6A6A6"/>
        <bgColor rgb="FFBFBFB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8" fillId="0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8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1" xfId="0" applyFont="true" applyBorder="true" applyAlignment="true" applyProtection="true">
      <alignment horizontal="justify" vertical="center" textRotation="0" wrapText="true" indent="0" shrinkToFit="false"/>
      <protection locked="false" hidden="false"/>
    </xf>
    <xf numFmtId="165" fontId="10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9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10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2" borderId="1" xfId="0" applyFont="true" applyBorder="true" applyAlignment="true" applyProtection="true">
      <alignment horizontal="justify" vertical="center" textRotation="0" wrapText="true" indent="0" shrinkToFit="false"/>
      <protection locked="false" hidden="false"/>
    </xf>
    <xf numFmtId="164" fontId="9" fillId="0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12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8" fillId="2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true" hidden="true"/>
    </xf>
    <xf numFmtId="164" fontId="8" fillId="0" borderId="1" xfId="0" applyFont="true" applyBorder="true" applyAlignment="true" applyProtection="true">
      <alignment horizontal="center" vertical="bottom" textRotation="0" wrapText="true" indent="0" shrinkToFit="false"/>
      <protection locked="true" hidden="true"/>
    </xf>
    <xf numFmtId="164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3" borderId="1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3" fillId="4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8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5" fontId="7" fillId="2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5" fontId="1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3" borderId="1" xfId="0" applyFont="true" applyBorder="true" applyAlignment="true" applyProtection="true">
      <alignment horizontal="justify" vertical="center" textRotation="0" wrapText="true" indent="0" shrinkToFit="false"/>
      <protection locked="true" hidden="true"/>
    </xf>
    <xf numFmtId="166" fontId="7" fillId="3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5" fontId="7" fillId="3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0" borderId="0" xfId="0" applyFont="true" applyBorder="false" applyAlignment="true" applyProtection="true">
      <alignment horizontal="justify" vertical="center" textRotation="0" wrapText="true" indent="0" shrinkToFit="false"/>
      <protection locked="true" hidden="true"/>
    </xf>
    <xf numFmtId="165" fontId="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8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7" fillId="0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7" fillId="2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7" fillId="0" borderId="1" xfId="0" applyFont="true" applyBorder="true" applyAlignment="true" applyProtection="true">
      <alignment horizontal="center" vertical="bottom" textRotation="0" wrapText="true" indent="0" shrinkToFit="false"/>
      <protection locked="true" hidden="true"/>
    </xf>
    <xf numFmtId="164" fontId="1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8" fillId="3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9" fillId="4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8" fillId="0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5" fontId="18" fillId="0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8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5" fontId="18" fillId="2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9" fillId="3" borderId="1" xfId="0" applyFont="true" applyBorder="true" applyAlignment="true" applyProtection="true">
      <alignment horizontal="justify" vertical="center" textRotation="0" wrapText="true" indent="0" shrinkToFit="false"/>
      <protection locked="true" hidden="true"/>
    </xf>
    <xf numFmtId="166" fontId="18" fillId="3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5" fontId="18" fillId="3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0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0" fillId="0" borderId="2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0" fillId="0" borderId="3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0" fillId="0" borderId="1" xfId="0" applyFont="true" applyBorder="true" applyAlignment="true" applyProtection="true">
      <alignment horizontal="center" vertical="bottom" textRotation="0" wrapText="true" indent="0" shrinkToFit="false"/>
      <protection locked="true" hidden="true"/>
    </xf>
    <xf numFmtId="164" fontId="2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1" fillId="0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7" fillId="0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0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2" fillId="0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0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5" fillId="0" borderId="1" xfId="0" applyFont="true" applyBorder="true" applyAlignment="true" applyProtection="true">
      <alignment horizontal="justify" vertical="center" textRotation="0" wrapText="true" indent="0" shrinkToFit="false"/>
      <protection locked="true" hidden="true"/>
    </xf>
    <xf numFmtId="166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5" fontId="22" fillId="2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5" fontId="7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5" fontId="22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5" fontId="7" fillId="0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0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5" fontId="22" fillId="0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2" borderId="0" xfId="0" applyFont="false" applyBorder="false" applyAlignment="true" applyProtection="true">
      <alignment horizontal="general" vertical="bottom" textRotation="0" wrapText="true" indent="0" shrinkToFit="false"/>
      <protection locked="true" hidden="true"/>
    </xf>
    <xf numFmtId="164" fontId="8" fillId="2" borderId="1" xfId="0" applyFont="true" applyBorder="true" applyAlignment="true" applyProtection="true">
      <alignment horizontal="center" vertical="bottom" textRotation="0" wrapText="true" indent="0" shrinkToFit="false"/>
      <protection locked="true" hidden="true"/>
    </xf>
    <xf numFmtId="164" fontId="8" fillId="2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3" fillId="2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8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14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2" borderId="1" xfId="0" applyFont="true" applyBorder="true" applyAlignment="true" applyProtection="true">
      <alignment horizontal="justify" vertical="center" textRotation="0" wrapText="true" indent="0" shrinkToFit="false"/>
      <protection locked="true" hidden="true"/>
    </xf>
    <xf numFmtId="166" fontId="7" fillId="2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2" borderId="0" xfId="0" applyFont="true" applyBorder="false" applyAlignment="true" applyProtection="true">
      <alignment horizontal="justify" vertical="center" textRotation="0" wrapText="true" indent="0" shrinkToFit="false"/>
      <protection locked="true" hidden="true"/>
    </xf>
    <xf numFmtId="165" fontId="7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5" fontId="23" fillId="0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5" fontId="2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3" fillId="6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5" fillId="5" borderId="1" xfId="0" applyFont="true" applyBorder="true" applyAlignment="true" applyProtection="true">
      <alignment horizontal="justify" vertical="center" textRotation="0" wrapText="true" indent="0" shrinkToFit="false"/>
      <protection locked="true" hidden="true"/>
    </xf>
    <xf numFmtId="166" fontId="7" fillId="5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2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0" borderId="1" xfId="0" applyFont="true" applyBorder="true" applyAlignment="true" applyProtection="true">
      <alignment horizontal="center" vertical="bottom" textRotation="0" wrapText="true" indent="0" shrinkToFit="false"/>
      <protection locked="true" hidden="true"/>
    </xf>
    <xf numFmtId="164" fontId="7" fillId="2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6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2" fillId="2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6" fontId="0" fillId="5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2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6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7" fillId="0" borderId="0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4" fontId="21" fillId="4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9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0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30" fillId="0" borderId="1" xfId="0" applyFont="true" applyBorder="true" applyAlignment="true" applyProtection="true">
      <alignment horizontal="center" vertical="bottom" textRotation="0" wrapText="true" indent="0" shrinkToFit="false"/>
      <protection locked="true" hidden="true"/>
    </xf>
    <xf numFmtId="164" fontId="3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31" fillId="5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30" fillId="6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31" fillId="0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31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30" fillId="5" borderId="1" xfId="0" applyFont="true" applyBorder="true" applyAlignment="true" applyProtection="true">
      <alignment horizontal="justify" vertical="center" textRotation="0" wrapText="true" indent="0" shrinkToFit="false"/>
      <protection locked="true" hidden="true"/>
    </xf>
    <xf numFmtId="166" fontId="31" fillId="5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3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9" fillId="0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9" fillId="2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9" fillId="0" borderId="1" xfId="0" applyFont="true" applyBorder="true" applyAlignment="true" applyProtection="true">
      <alignment horizontal="center" vertical="bottom" textRotation="0" wrapText="true" indent="0" shrinkToFit="false"/>
      <protection locked="true" hidden="true"/>
    </xf>
    <xf numFmtId="164" fontId="33" fillId="3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9" fillId="4" borderId="1" xfId="0" applyFont="true" applyBorder="true" applyAlignment="true" applyProtection="true">
      <alignment horizontal="center" vertical="top" textRotation="0" wrapText="true" indent="0" shrinkToFit="false"/>
      <protection locked="true" hidden="true"/>
    </xf>
    <xf numFmtId="164" fontId="33" fillId="2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33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33" fillId="3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34" fillId="0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34" fillId="2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34" fillId="0" borderId="1" xfId="0" applyFont="true" applyBorder="true" applyAlignment="true" applyProtection="true">
      <alignment horizontal="center" vertical="bottom" textRotation="0" wrapText="true" indent="0" shrinkToFit="false"/>
      <protection locked="true" hidden="true"/>
    </xf>
    <xf numFmtId="164" fontId="3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35" fillId="4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6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6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7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6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8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38" fillId="9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1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39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7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8" fillId="2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10" fillId="7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26" fillId="2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39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7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5" fillId="3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5" fontId="40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0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0" fillId="1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0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false" applyAlignment="true" applyProtection="true">
      <alignment horizontal="justify" vertical="center" textRotation="0" wrapText="true" indent="0" shrinkToFit="false"/>
      <protection locked="false" hidden="false"/>
    </xf>
    <xf numFmtId="165" fontId="26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5" fontId="7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1CDDC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28</xdr:row>
      <xdr:rowOff>0</xdr:rowOff>
    </xdr:from>
    <xdr:to>
      <xdr:col>2</xdr:col>
      <xdr:colOff>284760</xdr:colOff>
      <xdr:row>28</xdr:row>
      <xdr:rowOff>225360</xdr:rowOff>
    </xdr:to>
    <xdr:sp>
      <xdr:nvSpPr>
        <xdr:cNvPr id="0" name="Прямоугольник 301051402"/>
        <xdr:cNvSpPr/>
      </xdr:nvSpPr>
      <xdr:spPr>
        <a:xfrm>
          <a:off x="7229520" y="11906280"/>
          <a:ext cx="284760" cy="225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2</xdr:col>
      <xdr:colOff>0</xdr:colOff>
      <xdr:row>28</xdr:row>
      <xdr:rowOff>0</xdr:rowOff>
    </xdr:from>
    <xdr:to>
      <xdr:col>2</xdr:col>
      <xdr:colOff>284760</xdr:colOff>
      <xdr:row>28</xdr:row>
      <xdr:rowOff>225360</xdr:rowOff>
    </xdr:to>
    <xdr:sp>
      <xdr:nvSpPr>
        <xdr:cNvPr id="1" name="Прямоугольник 857947664"/>
        <xdr:cNvSpPr/>
      </xdr:nvSpPr>
      <xdr:spPr>
        <a:xfrm>
          <a:off x="7229520" y="11906280"/>
          <a:ext cx="284760" cy="225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2</xdr:col>
      <xdr:colOff>0</xdr:colOff>
      <xdr:row>28</xdr:row>
      <xdr:rowOff>0</xdr:rowOff>
    </xdr:from>
    <xdr:to>
      <xdr:col>2</xdr:col>
      <xdr:colOff>284760</xdr:colOff>
      <xdr:row>28</xdr:row>
      <xdr:rowOff>225360</xdr:rowOff>
    </xdr:to>
    <xdr:sp>
      <xdr:nvSpPr>
        <xdr:cNvPr id="2" name="Прямоугольник 916437272"/>
        <xdr:cNvSpPr/>
      </xdr:nvSpPr>
      <xdr:spPr>
        <a:xfrm>
          <a:off x="7229520" y="11906280"/>
          <a:ext cx="284760" cy="225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2</xdr:col>
      <xdr:colOff>0</xdr:colOff>
      <xdr:row>28</xdr:row>
      <xdr:rowOff>0</xdr:rowOff>
    </xdr:from>
    <xdr:to>
      <xdr:col>2</xdr:col>
      <xdr:colOff>284760</xdr:colOff>
      <xdr:row>28</xdr:row>
      <xdr:rowOff>225360</xdr:rowOff>
    </xdr:to>
    <xdr:sp>
      <xdr:nvSpPr>
        <xdr:cNvPr id="3" name="Прямоугольник 442173256"/>
        <xdr:cNvSpPr/>
      </xdr:nvSpPr>
      <xdr:spPr>
        <a:xfrm>
          <a:off x="7229520" y="11906280"/>
          <a:ext cx="284760" cy="225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2</xdr:col>
      <xdr:colOff>0</xdr:colOff>
      <xdr:row>28</xdr:row>
      <xdr:rowOff>0</xdr:rowOff>
    </xdr:from>
    <xdr:to>
      <xdr:col>2</xdr:col>
      <xdr:colOff>284760</xdr:colOff>
      <xdr:row>28</xdr:row>
      <xdr:rowOff>225360</xdr:rowOff>
    </xdr:to>
    <xdr:sp>
      <xdr:nvSpPr>
        <xdr:cNvPr id="4" name="Прямоугольник 1496406726"/>
        <xdr:cNvSpPr/>
      </xdr:nvSpPr>
      <xdr:spPr>
        <a:xfrm>
          <a:off x="7229520" y="11906280"/>
          <a:ext cx="284760" cy="225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26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2:Q66"/>
  <sheetViews>
    <sheetView showFormulas="false" showGridLines="true" showRowColHeaders="true" showZeros="false" rightToLeft="false" tabSelected="true" showOutlineSymbols="true" defaultGridColor="true" view="pageBreakPreview" topLeftCell="A1" colorId="64" zoomScale="40" zoomScaleNormal="100" zoomScalePageLayoutView="40" workbookViewId="0">
      <pane xSplit="0" ySplit="10" topLeftCell="A11" activePane="bottomLeft" state="frozen"/>
      <selection pane="topLeft" activeCell="A1" activeCellId="0" sqref="A1"/>
      <selection pane="bottomLeft" activeCell="S13" activeCellId="0" sqref="S13"/>
    </sheetView>
  </sheetViews>
  <sheetFormatPr defaultColWidth="9.1484375" defaultRowHeight="18" zeroHeight="false" outlineLevelRow="0" outlineLevelCol="0"/>
  <cols>
    <col collapsed="false" customWidth="true" hidden="false" outlineLevel="0" max="1" min="1" style="1" width="110.14"/>
    <col collapsed="false" customWidth="true" hidden="false" outlineLevel="0" max="2" min="2" style="2" width="42.71"/>
    <col collapsed="false" customWidth="true" hidden="false" outlineLevel="0" max="3" min="3" style="2" width="34.85"/>
    <col collapsed="false" customWidth="true" hidden="false" outlineLevel="0" max="4" min="4" style="2" width="35.57"/>
    <col collapsed="false" customWidth="true" hidden="false" outlineLevel="0" max="7" min="5" style="2" width="18.14"/>
    <col collapsed="false" customWidth="true" hidden="false" outlineLevel="0" max="8" min="8" style="2" width="22.71"/>
    <col collapsed="false" customWidth="true" hidden="false" outlineLevel="0" max="9" min="9" style="2" width="18.57"/>
    <col collapsed="false" customWidth="true" hidden="false" outlineLevel="0" max="10" min="10" style="2" width="25.42"/>
    <col collapsed="false" customWidth="true" hidden="false" outlineLevel="0" max="11" min="11" style="2" width="23.14"/>
    <col collapsed="false" customWidth="true" hidden="false" outlineLevel="0" max="12" min="12" style="2" width="37.29"/>
    <col collapsed="false" customWidth="true" hidden="false" outlineLevel="0" max="13" min="13" style="2" width="18.14"/>
    <col collapsed="false" customWidth="true" hidden="false" outlineLevel="0" max="14" min="14" style="2" width="21.29"/>
    <col collapsed="false" customWidth="true" hidden="false" outlineLevel="0" max="16" min="15" style="2" width="19.42"/>
    <col collapsed="false" customWidth="true" hidden="false" outlineLevel="0" max="17" min="17" style="2" width="19.14"/>
    <col collapsed="false" customWidth="true" hidden="false" outlineLevel="0" max="18" min="18" style="2" width="19.71"/>
    <col collapsed="false" customWidth="false" hidden="false" outlineLevel="0" max="16384" min="19" style="2" width="9.14"/>
  </cols>
  <sheetData>
    <row r="2" customFormat="false" ht="41.25" hidden="false" customHeight="true" outlineLevel="0" collapsed="false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customFormat="false" ht="30" hidden="false" customHeight="true" outlineLevel="0" collapsed="false"/>
    <row r="4" customFormat="false" ht="42" hidden="false" customHeight="true" outlineLevel="0" collapsed="false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="9" customFormat="true" ht="30.75" hidden="false" customHeight="true" outlineLevel="0" collapsed="false">
      <c r="A6" s="5" t="s">
        <v>1</v>
      </c>
      <c r="B6" s="6" t="s">
        <v>2</v>
      </c>
      <c r="C6" s="7" t="s">
        <v>3</v>
      </c>
      <c r="D6" s="7"/>
      <c r="E6" s="7"/>
      <c r="F6" s="7"/>
      <c r="G6" s="6" t="s">
        <v>4</v>
      </c>
      <c r="H6" s="6" t="s">
        <v>5</v>
      </c>
      <c r="I6" s="6" t="s">
        <v>6</v>
      </c>
      <c r="J6" s="8" t="s">
        <v>7</v>
      </c>
      <c r="K6" s="6" t="s">
        <v>8</v>
      </c>
      <c r="L6" s="6" t="s">
        <v>9</v>
      </c>
      <c r="M6" s="6"/>
      <c r="N6" s="6"/>
      <c r="O6" s="6"/>
      <c r="P6" s="6"/>
      <c r="Q6" s="6" t="s">
        <v>10</v>
      </c>
    </row>
    <row r="7" s="9" customFormat="true" ht="13.5" hidden="false" customHeight="true" outlineLevel="0" collapsed="false">
      <c r="A7" s="5"/>
      <c r="B7" s="6"/>
      <c r="C7" s="8" t="s">
        <v>11</v>
      </c>
      <c r="D7" s="6" t="s">
        <v>12</v>
      </c>
      <c r="E7" s="6"/>
      <c r="F7" s="6"/>
      <c r="G7" s="6"/>
      <c r="H7" s="6"/>
      <c r="I7" s="6"/>
      <c r="J7" s="8"/>
      <c r="K7" s="6"/>
      <c r="L7" s="8" t="s">
        <v>13</v>
      </c>
      <c r="M7" s="10" t="s">
        <v>14</v>
      </c>
      <c r="N7" s="10"/>
      <c r="O7" s="10"/>
      <c r="P7" s="10"/>
      <c r="Q7" s="6"/>
    </row>
    <row r="8" s="9" customFormat="true" ht="63.75" hidden="false" customHeight="true" outlineLevel="0" collapsed="false">
      <c r="A8" s="5"/>
      <c r="B8" s="6"/>
      <c r="C8" s="8"/>
      <c r="D8" s="6" t="s">
        <v>15</v>
      </c>
      <c r="E8" s="6" t="s">
        <v>16</v>
      </c>
      <c r="F8" s="6" t="s">
        <v>17</v>
      </c>
      <c r="G8" s="6"/>
      <c r="H8" s="6"/>
      <c r="I8" s="6"/>
      <c r="J8" s="8"/>
      <c r="K8" s="6"/>
      <c r="L8" s="8"/>
      <c r="M8" s="6" t="s">
        <v>18</v>
      </c>
      <c r="N8" s="6" t="s">
        <v>19</v>
      </c>
      <c r="O8" s="6"/>
      <c r="P8" s="6" t="s">
        <v>20</v>
      </c>
      <c r="Q8" s="6"/>
    </row>
    <row r="9" customFormat="false" ht="46.5" hidden="false" customHeight="true" outlineLevel="0" collapsed="false">
      <c r="A9" s="5"/>
      <c r="B9" s="6"/>
      <c r="C9" s="8"/>
      <c r="D9" s="6"/>
      <c r="E9" s="6"/>
      <c r="F9" s="6"/>
      <c r="G9" s="6"/>
      <c r="H9" s="6"/>
      <c r="I9" s="6"/>
      <c r="J9" s="8"/>
      <c r="K9" s="6"/>
      <c r="L9" s="8"/>
      <c r="M9" s="6"/>
      <c r="N9" s="11" t="s">
        <v>21</v>
      </c>
      <c r="O9" s="11" t="s">
        <v>22</v>
      </c>
      <c r="P9" s="6"/>
      <c r="Q9" s="6"/>
    </row>
    <row r="10" customFormat="false" ht="20.25" hidden="false" customHeight="false" outlineLevel="0" collapsed="false">
      <c r="A10" s="12" t="n">
        <v>1</v>
      </c>
      <c r="B10" s="13" t="n">
        <v>2</v>
      </c>
      <c r="C10" s="13" t="n">
        <v>3</v>
      </c>
      <c r="D10" s="13" t="n">
        <v>4</v>
      </c>
      <c r="E10" s="13" t="n">
        <v>5</v>
      </c>
      <c r="F10" s="13" t="n">
        <v>6</v>
      </c>
      <c r="G10" s="13" t="n">
        <v>7</v>
      </c>
      <c r="H10" s="13" t="n">
        <v>8</v>
      </c>
      <c r="I10" s="13" t="n">
        <v>9</v>
      </c>
      <c r="J10" s="13" t="n">
        <v>10</v>
      </c>
      <c r="K10" s="13" t="n">
        <v>11</v>
      </c>
      <c r="L10" s="13" t="n">
        <v>12</v>
      </c>
      <c r="M10" s="13" t="n">
        <v>13</v>
      </c>
      <c r="N10" s="13" t="n">
        <v>14</v>
      </c>
      <c r="O10" s="13" t="n">
        <v>15</v>
      </c>
      <c r="P10" s="13" t="n">
        <v>16</v>
      </c>
      <c r="Q10" s="13" t="n">
        <v>17</v>
      </c>
    </row>
    <row r="11" s="16" customFormat="true" ht="55.5" hidden="false" customHeight="true" outlineLevel="0" collapsed="false">
      <c r="A11" s="14" t="s">
        <v>23</v>
      </c>
      <c r="B11" s="15" t="n">
        <f aca="false">SUM('Статья 5'!B40)</f>
        <v>0</v>
      </c>
      <c r="C11" s="15" t="n">
        <f aca="false">SUM('Статья 5'!C40)</f>
        <v>0</v>
      </c>
      <c r="D11" s="15" t="n">
        <f aca="false">SUM('Статья 5'!D40)</f>
        <v>0</v>
      </c>
      <c r="E11" s="15" t="n">
        <f aca="false">SUM('Статья 5'!E40)</f>
        <v>0</v>
      </c>
      <c r="F11" s="15" t="n">
        <f aca="false">SUM('Статья 5'!F40)</f>
        <v>0</v>
      </c>
      <c r="G11" s="15" t="n">
        <f aca="false">SUM('Статья 5'!G40)</f>
        <v>0</v>
      </c>
      <c r="H11" s="15" t="n">
        <f aca="false">SUM('Статья 5'!H40)</f>
        <v>0</v>
      </c>
      <c r="I11" s="15" t="n">
        <f aca="false">SUM('Статья 5'!I40)</f>
        <v>0</v>
      </c>
      <c r="J11" s="15" t="n">
        <f aca="false">SUM('Статья 5'!J40)</f>
        <v>0</v>
      </c>
      <c r="K11" s="15" t="n">
        <f aca="false">SUM('Статья 5'!K40)</f>
        <v>0</v>
      </c>
      <c r="L11" s="15" t="n">
        <f aca="false">SUM('Статья 5'!L40)</f>
        <v>0</v>
      </c>
      <c r="M11" s="15" t="n">
        <f aca="false">SUM('Статья 5'!M40)</f>
        <v>0</v>
      </c>
      <c r="N11" s="15" t="n">
        <f aca="false">SUM('Статья 5'!N40)</f>
        <v>0</v>
      </c>
      <c r="O11" s="15" t="n">
        <f aca="false">SUM('Статья 5'!O40)</f>
        <v>0</v>
      </c>
      <c r="P11" s="15" t="n">
        <f aca="false">SUM('Статья 5'!P40)</f>
        <v>0</v>
      </c>
      <c r="Q11" s="15" t="n">
        <f aca="false">SUM('Статья 5'!Q40)</f>
        <v>0</v>
      </c>
    </row>
    <row r="12" s="16" customFormat="true" ht="53.25" hidden="false" customHeight="true" outlineLevel="0" collapsed="false">
      <c r="A12" s="17" t="s">
        <v>24</v>
      </c>
      <c r="B12" s="18" t="n">
        <f aca="false">SUM('Статья 6'!B40)</f>
        <v>0</v>
      </c>
      <c r="C12" s="18" t="n">
        <f aca="false">SUM('Статья 6'!C40)</f>
        <v>0</v>
      </c>
      <c r="D12" s="18" t="n">
        <f aca="false">SUM('Статья 6'!D40)</f>
        <v>0</v>
      </c>
      <c r="E12" s="18" t="n">
        <f aca="false">SUM('Статья 6'!E40)</f>
        <v>0</v>
      </c>
      <c r="F12" s="18" t="n">
        <f aca="false">SUM('Статья 6'!F40)</f>
        <v>0</v>
      </c>
      <c r="G12" s="18" t="n">
        <f aca="false">SUM('Статья 6'!G40)</f>
        <v>0</v>
      </c>
      <c r="H12" s="18" t="n">
        <f aca="false">SUM('Статья 6'!H40)</f>
        <v>0</v>
      </c>
      <c r="I12" s="18" t="n">
        <f aca="false">SUM('Статья 6'!I40)</f>
        <v>0</v>
      </c>
      <c r="J12" s="18" t="n">
        <f aca="false">SUM('Статья 6'!J40)</f>
        <v>0</v>
      </c>
      <c r="K12" s="18" t="n">
        <f aca="false">SUM('Статья 6'!K40)</f>
        <v>0</v>
      </c>
      <c r="L12" s="18" t="n">
        <f aca="false">SUM('Статья 6'!L40)</f>
        <v>0</v>
      </c>
      <c r="M12" s="18" t="n">
        <f aca="false">SUM('Статья 6'!M40)</f>
        <v>0</v>
      </c>
      <c r="N12" s="18" t="n">
        <f aca="false">SUM('Статья 6'!N40)</f>
        <v>0</v>
      </c>
      <c r="O12" s="18" t="n">
        <f aca="false">SUM('Статья 6'!O40)</f>
        <v>0</v>
      </c>
      <c r="P12" s="18" t="n">
        <f aca="false">SUM('Статья 6'!P40)</f>
        <v>0</v>
      </c>
      <c r="Q12" s="18" t="n">
        <f aca="false">SUM('Статья 6'!Q40)</f>
        <v>0</v>
      </c>
    </row>
    <row r="13" s="16" customFormat="true" ht="59.25" hidden="false" customHeight="true" outlineLevel="0" collapsed="false">
      <c r="A13" s="14" t="s">
        <v>25</v>
      </c>
      <c r="B13" s="18" t="n">
        <f aca="false">SUM('статья 6.1'!B40)</f>
        <v>0</v>
      </c>
      <c r="C13" s="18" t="n">
        <f aca="false">SUM('статья 6.1'!C40)</f>
        <v>0</v>
      </c>
      <c r="D13" s="18" t="n">
        <f aca="false">SUM('статья 6.1'!D40)</f>
        <v>0</v>
      </c>
      <c r="E13" s="18" t="n">
        <f aca="false">SUM('статья 6.1'!E40)</f>
        <v>0</v>
      </c>
      <c r="F13" s="18" t="n">
        <f aca="false">SUM('статья 6.1'!F40)</f>
        <v>0</v>
      </c>
      <c r="G13" s="18" t="n">
        <f aca="false">SUM('статья 6.1'!G40)</f>
        <v>0</v>
      </c>
      <c r="H13" s="18" t="n">
        <f aca="false">SUM('статья 6.1'!H40)</f>
        <v>0</v>
      </c>
      <c r="I13" s="18" t="n">
        <f aca="false">SUM('статья 6.1'!I40)</f>
        <v>0</v>
      </c>
      <c r="J13" s="18" t="n">
        <f aca="false">SUM('статья 6.1'!J40)</f>
        <v>0</v>
      </c>
      <c r="K13" s="18" t="n">
        <f aca="false">SUM('статья 6.1'!K40)</f>
        <v>0</v>
      </c>
      <c r="L13" s="18" t="n">
        <f aca="false">SUM('статья 6.1'!L40)</f>
        <v>0</v>
      </c>
      <c r="M13" s="18" t="n">
        <f aca="false">SUM('статья 6.1'!M40)</f>
        <v>0</v>
      </c>
      <c r="N13" s="18" t="n">
        <f aca="false">SUM('статья 6.1'!N40)</f>
        <v>0</v>
      </c>
      <c r="O13" s="18" t="n">
        <f aca="false">SUM('статья 6.1'!O40)</f>
        <v>0</v>
      </c>
      <c r="P13" s="18" t="n">
        <f aca="false">SUM('статья 6.1'!P40)</f>
        <v>0</v>
      </c>
      <c r="Q13" s="18" t="n">
        <f aca="false">SUM('статья 6.1'!Q40)</f>
        <v>0</v>
      </c>
    </row>
    <row r="14" s="16" customFormat="true" ht="191.25" hidden="false" customHeight="true" outlineLevel="0" collapsed="false">
      <c r="A14" s="19" t="s">
        <v>26</v>
      </c>
      <c r="B14" s="18" t="n">
        <f aca="false">SUM('Статья 8.2 ч. 1'!B40)</f>
        <v>0</v>
      </c>
      <c r="C14" s="18" t="n">
        <f aca="false">SUM('Статья 8.2 ч. 1'!C40)</f>
        <v>0</v>
      </c>
      <c r="D14" s="18" t="n">
        <f aca="false">SUM('Статья 8.2 ч. 1'!D40)</f>
        <v>0</v>
      </c>
      <c r="E14" s="18" t="n">
        <f aca="false">SUM('Статья 8.2 ч. 1'!E40)</f>
        <v>0</v>
      </c>
      <c r="F14" s="18" t="n">
        <f aca="false">SUM('Статья 8.2 ч. 1'!F40)</f>
        <v>0</v>
      </c>
      <c r="G14" s="18" t="n">
        <f aca="false">SUM('Статья 8.2 ч. 1'!G40)</f>
        <v>0</v>
      </c>
      <c r="H14" s="18" t="n">
        <f aca="false">SUM('Статья 8.2 ч. 1'!H40)</f>
        <v>0</v>
      </c>
      <c r="I14" s="18" t="n">
        <f aca="false">SUM('Статья 8.2 ч. 1'!I40)</f>
        <v>0</v>
      </c>
      <c r="J14" s="18" t="n">
        <f aca="false">SUM('Статья 8.2 ч. 1'!J40)</f>
        <v>0</v>
      </c>
      <c r="K14" s="18" t="n">
        <f aca="false">SUM('Статья 8.2 ч. 1'!K40)</f>
        <v>0</v>
      </c>
      <c r="L14" s="18" t="n">
        <f aca="false">SUM('Статья 8.2 ч. 1'!L40)</f>
        <v>0</v>
      </c>
      <c r="M14" s="18" t="n">
        <f aca="false">SUM('Статья 8.2 ч. 1'!M40)</f>
        <v>0</v>
      </c>
      <c r="N14" s="18" t="n">
        <f aca="false">SUM('Статья 8.2 ч. 1'!N40)</f>
        <v>0</v>
      </c>
      <c r="O14" s="18" t="n">
        <f aca="false">SUM('Статья 8.2 ч. 1'!O40)</f>
        <v>0</v>
      </c>
      <c r="P14" s="18" t="n">
        <f aca="false">SUM('Статья 8.2 ч. 1'!P40)</f>
        <v>0</v>
      </c>
      <c r="Q14" s="18" t="n">
        <f aca="false">SUM('Статья 8.2 ч. 1'!Q40)</f>
        <v>0</v>
      </c>
    </row>
    <row r="15" s="16" customFormat="true" ht="110.25" hidden="false" customHeight="true" outlineLevel="0" collapsed="false">
      <c r="A15" s="20" t="s">
        <v>27</v>
      </c>
      <c r="B15" s="18" t="n">
        <f aca="false">SUM('Статья 8.2 ч. 2'!B40)</f>
        <v>0</v>
      </c>
      <c r="C15" s="18" t="n">
        <f aca="false">SUM('Статья 8.2 ч. 2'!C40)</f>
        <v>0</v>
      </c>
      <c r="D15" s="18" t="n">
        <f aca="false">SUM('Статья 8.2 ч. 2'!D40)</f>
        <v>0</v>
      </c>
      <c r="E15" s="18" t="n">
        <f aca="false">SUM('Статья 8.2 ч. 2'!E40)</f>
        <v>0</v>
      </c>
      <c r="F15" s="18" t="n">
        <f aca="false">SUM('Статья 8.2 ч. 2'!F40)</f>
        <v>0</v>
      </c>
      <c r="G15" s="18" t="n">
        <f aca="false">SUM('Статья 8.2 ч. 2'!G40)</f>
        <v>0</v>
      </c>
      <c r="H15" s="18" t="n">
        <f aca="false">SUM('Статья 8.2 ч. 2'!H40)</f>
        <v>0</v>
      </c>
      <c r="I15" s="18" t="n">
        <f aca="false">SUM('Статья 8.2 ч. 2'!I40)</f>
        <v>0</v>
      </c>
      <c r="J15" s="18" t="n">
        <f aca="false">SUM('Статья 8.2 ч. 2'!J40)</f>
        <v>0</v>
      </c>
      <c r="K15" s="18" t="n">
        <f aca="false">SUM('Статья 8.2 ч. 2'!K40)</f>
        <v>0</v>
      </c>
      <c r="L15" s="18" t="n">
        <f aca="false">SUM('Статья 8.2 ч. 2'!L40)</f>
        <v>0</v>
      </c>
      <c r="M15" s="18" t="n">
        <f aca="false">SUM('Статья 8.2 ч. 2'!M40)</f>
        <v>0</v>
      </c>
      <c r="N15" s="18" t="n">
        <f aca="false">SUM('Статья 8.2 ч. 2'!N40)</f>
        <v>0</v>
      </c>
      <c r="O15" s="18" t="n">
        <f aca="false">SUM('Статья 8.2 ч. 2'!O40)</f>
        <v>0</v>
      </c>
      <c r="P15" s="18" t="n">
        <f aca="false">SUM('Статья 8.2 ч. 2'!P40)</f>
        <v>0</v>
      </c>
      <c r="Q15" s="18" t="n">
        <f aca="false">SUM('Статья 8.2 ч. 2'!Q40)</f>
        <v>0</v>
      </c>
    </row>
    <row r="16" s="16" customFormat="true" ht="100.5" hidden="false" customHeight="true" outlineLevel="0" collapsed="false">
      <c r="A16" s="20" t="s">
        <v>28</v>
      </c>
      <c r="B16" s="18" t="n">
        <f aca="false">SUM('Статья 8.2 ч. 3'!B40)</f>
        <v>0</v>
      </c>
      <c r="C16" s="18" t="n">
        <f aca="false">SUM('Статья 8.2 ч. 3'!C40)</f>
        <v>0</v>
      </c>
      <c r="D16" s="18" t="n">
        <f aca="false">SUM('Статья 8.2 ч. 3'!D40)</f>
        <v>0</v>
      </c>
      <c r="E16" s="18" t="n">
        <f aca="false">SUM('Статья 8.2 ч. 3'!E40)</f>
        <v>0</v>
      </c>
      <c r="F16" s="18" t="n">
        <f aca="false">SUM('Статья 8.2 ч. 3'!F40)</f>
        <v>0</v>
      </c>
      <c r="G16" s="18" t="n">
        <f aca="false">SUM('Статья 8.2 ч. 3'!G40)</f>
        <v>0</v>
      </c>
      <c r="H16" s="18" t="n">
        <f aca="false">SUM('Статья 8.2 ч. 3'!H40)</f>
        <v>0</v>
      </c>
      <c r="I16" s="18" t="n">
        <f aca="false">SUM('Статья 8.2 ч. 3'!I40)</f>
        <v>0</v>
      </c>
      <c r="J16" s="18" t="n">
        <f aca="false">SUM('Статья 8.2 ч. 3'!J40)</f>
        <v>0</v>
      </c>
      <c r="K16" s="18" t="n">
        <f aca="false">SUM('Статья 8.2 ч. 3'!K40)</f>
        <v>0</v>
      </c>
      <c r="L16" s="18" t="n">
        <f aca="false">SUM('Статья 8.2 ч. 3'!L40)</f>
        <v>0</v>
      </c>
      <c r="M16" s="18" t="n">
        <f aca="false">SUM('Статья 8.2 ч. 3'!M40)</f>
        <v>0</v>
      </c>
      <c r="N16" s="18" t="n">
        <f aca="false">SUM('Статья 8.2 ч. 3'!N40)</f>
        <v>0</v>
      </c>
      <c r="O16" s="18" t="n">
        <f aca="false">SUM('Статья 8.2 ч. 3'!O40)</f>
        <v>0</v>
      </c>
      <c r="P16" s="18" t="n">
        <f aca="false">SUM('Статья 8.2 ч. 3'!P40)</f>
        <v>0</v>
      </c>
      <c r="Q16" s="18" t="n">
        <f aca="false">SUM('Статья 8.2 ч. 3'!Q40)</f>
        <v>0</v>
      </c>
    </row>
    <row r="17" s="16" customFormat="true" ht="72" hidden="false" customHeight="true" outlineLevel="0" collapsed="false">
      <c r="A17" s="20" t="s">
        <v>29</v>
      </c>
      <c r="B17" s="18" t="n">
        <f aca="false">SUM('Статья 9 ч. 1'!B40)</f>
        <v>25</v>
      </c>
      <c r="C17" s="18" t="n">
        <f aca="false">SUM('Статья 9 ч. 1'!C40)</f>
        <v>530</v>
      </c>
      <c r="D17" s="18" t="n">
        <f aca="false">SUM('Статья 9 ч. 1'!D40)</f>
        <v>0</v>
      </c>
      <c r="E17" s="18" t="n">
        <f aca="false">SUM('Статья 9 ч. 1'!E40)</f>
        <v>530</v>
      </c>
      <c r="F17" s="18" t="n">
        <f aca="false">SUM('Статья 9 ч. 1'!F40)</f>
        <v>0</v>
      </c>
      <c r="G17" s="18" t="n">
        <f aca="false">SUM('Статья 9 ч. 1'!G40)</f>
        <v>8</v>
      </c>
      <c r="H17" s="18" t="n">
        <f aca="false">SUM('Статья 9 ч. 1'!H40)</f>
        <v>15</v>
      </c>
      <c r="I17" s="18" t="n">
        <f aca="false">SUM('Статья 9 ч. 1'!I40)</f>
        <v>4</v>
      </c>
      <c r="J17" s="18" t="n">
        <f aca="false">SUM('Статья 9 ч. 1'!J40)</f>
        <v>0</v>
      </c>
      <c r="K17" s="18" t="n">
        <f aca="false">SUM('Статья 9 ч. 1'!K40)</f>
        <v>0</v>
      </c>
      <c r="L17" s="18" t="n">
        <f aca="false">SUM('Статья 9 ч. 1'!L40)</f>
        <v>465</v>
      </c>
      <c r="M17" s="18" t="n">
        <f aca="false">SUM('Статья 9 ч. 1'!M40)</f>
        <v>0</v>
      </c>
      <c r="N17" s="18" t="n">
        <f aca="false">SUM('Статья 9 ч. 1'!N40)</f>
        <v>260</v>
      </c>
      <c r="O17" s="18" t="n">
        <f aca="false">SUM('Статья 9 ч. 1'!O40)</f>
        <v>175</v>
      </c>
      <c r="P17" s="18" t="n">
        <f aca="false">SUM('Статья 9 ч. 1'!P40)</f>
        <v>25</v>
      </c>
      <c r="Q17" s="18" t="n">
        <f aca="false">SUM('Статья 9 ч. 1'!Q40)</f>
        <v>71</v>
      </c>
    </row>
    <row r="18" s="16" customFormat="true" ht="67.5" hidden="false" customHeight="true" outlineLevel="0" collapsed="false">
      <c r="A18" s="20" t="s">
        <v>30</v>
      </c>
      <c r="B18" s="18" t="n">
        <f aca="false">SUM('Статья 9 ч. 2'!B40)</f>
        <v>2</v>
      </c>
      <c r="C18" s="18" t="n">
        <f aca="false">SUM('Статья 9 ч. 2'!C40)</f>
        <v>45</v>
      </c>
      <c r="D18" s="18" t="n">
        <f aca="false">SUM('Статья 9 ч. 2'!D40)</f>
        <v>0</v>
      </c>
      <c r="E18" s="18" t="n">
        <f aca="false">SUM('Статья 9 ч. 2'!E40)</f>
        <v>45</v>
      </c>
      <c r="F18" s="18" t="n">
        <f aca="false">SUM('Статья 9 ч. 2'!F40)</f>
        <v>0</v>
      </c>
      <c r="G18" s="18" t="n">
        <f aca="false">SUM('Статья 9 ч. 2'!G40)</f>
        <v>0</v>
      </c>
      <c r="H18" s="18" t="n">
        <f aca="false">SUM('Статья 9 ч. 2'!H40)</f>
        <v>0</v>
      </c>
      <c r="I18" s="18" t="n">
        <f aca="false">SUM('Статья 9 ч. 2'!I40)</f>
        <v>1</v>
      </c>
      <c r="J18" s="18" t="n">
        <f aca="false">SUM('Статья 9 ч. 2'!J40)</f>
        <v>0</v>
      </c>
      <c r="K18" s="18" t="n">
        <f aca="false">SUM('Статья 9 ч. 2'!K40)</f>
        <v>0</v>
      </c>
      <c r="L18" s="18" t="n">
        <f aca="false">SUM('Статья 9 ч. 2'!L40)</f>
        <v>45</v>
      </c>
      <c r="M18" s="18" t="n">
        <f aca="false">SUM('Статья 9 ч. 2'!M40)</f>
        <v>0</v>
      </c>
      <c r="N18" s="18" t="n">
        <f aca="false">SUM('Статья 9 ч. 2'!N40)</f>
        <v>43</v>
      </c>
      <c r="O18" s="18" t="n">
        <f aca="false">SUM('Статья 9 ч. 2'!O40)</f>
        <v>1</v>
      </c>
      <c r="P18" s="18" t="n">
        <f aca="false">SUM('Статья 9 ч. 2'!P40)</f>
        <v>1</v>
      </c>
      <c r="Q18" s="18" t="n">
        <f aca="false">SUM('Статья 9 ч. 2'!Q40)</f>
        <v>1</v>
      </c>
    </row>
    <row r="19" s="16" customFormat="true" ht="123.75" hidden="false" customHeight="true" outlineLevel="0" collapsed="false">
      <c r="A19" s="20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0" s="16" customFormat="true" ht="56.25" hidden="false" customHeight="true" outlineLevel="0" collapsed="false">
      <c r="A20" s="20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</row>
    <row r="21" s="16" customFormat="true" ht="48.75" hidden="false" customHeight="true" outlineLevel="0" collapsed="false">
      <c r="A21" s="20" t="s">
        <v>31</v>
      </c>
      <c r="B21" s="18" t="n">
        <f aca="false">SUM('Статья 10.1'!B40)</f>
        <v>0</v>
      </c>
      <c r="C21" s="18" t="n">
        <f aca="false">SUM('Статья 10.1'!C40)</f>
        <v>0</v>
      </c>
      <c r="D21" s="18" t="n">
        <f aca="false">SUM('Статья 10.1'!D40)</f>
        <v>0</v>
      </c>
      <c r="E21" s="18" t="n">
        <f aca="false">SUM('Статья 10.1'!E40)</f>
        <v>0</v>
      </c>
      <c r="F21" s="18" t="n">
        <f aca="false">SUM('Статья 10.1'!F40)</f>
        <v>0</v>
      </c>
      <c r="G21" s="18" t="n">
        <f aca="false">SUM('Статья 10.1'!G40)</f>
        <v>0</v>
      </c>
      <c r="H21" s="18" t="n">
        <f aca="false">SUM('Статья 10.1'!H40)</f>
        <v>0</v>
      </c>
      <c r="I21" s="18" t="n">
        <f aca="false">SUM('Статья 10.1'!I40)</f>
        <v>0</v>
      </c>
      <c r="J21" s="18" t="n">
        <f aca="false">SUM('Статья 10.1'!J40)</f>
        <v>0</v>
      </c>
      <c r="K21" s="18" t="n">
        <f aca="false">SUM('Статья 10.1'!K40)</f>
        <v>0</v>
      </c>
      <c r="L21" s="18" t="n">
        <f aca="false">SUM('Статья 10.1'!L40)</f>
        <v>0</v>
      </c>
      <c r="M21" s="18" t="n">
        <f aca="false">SUM('Статья 10.1'!M40)</f>
        <v>0</v>
      </c>
      <c r="N21" s="18" t="n">
        <f aca="false">SUM('Статья 10.1'!N40)</f>
        <v>0</v>
      </c>
      <c r="O21" s="18" t="n">
        <f aca="false">SUM('Статья 10.1'!O40)</f>
        <v>0</v>
      </c>
      <c r="P21" s="18" t="n">
        <f aca="false">SUM('Статья 10.1'!P40)</f>
        <v>0</v>
      </c>
      <c r="Q21" s="18" t="n">
        <f aca="false">SUM('Статья 10.1'!Q40)</f>
        <v>0</v>
      </c>
    </row>
    <row r="22" s="16" customFormat="true" ht="94.5" hidden="false" customHeight="true" outlineLevel="0" collapsed="false">
      <c r="A22" s="20" t="s">
        <v>32</v>
      </c>
      <c r="B22" s="18" t="n">
        <f aca="false">SUM('Статья 10.2'!B40)</f>
        <v>2</v>
      </c>
      <c r="C22" s="18" t="n">
        <f aca="false">SUM('Статья 10.2'!C40)</f>
        <v>61</v>
      </c>
      <c r="D22" s="18" t="n">
        <f aca="false">SUM('Статья 10.2'!D40)</f>
        <v>5</v>
      </c>
      <c r="E22" s="18" t="n">
        <f aca="false">SUM('Статья 10.2'!E40)</f>
        <v>4</v>
      </c>
      <c r="F22" s="18" t="n">
        <f aca="false">SUM('Статья 10.2'!F40)</f>
        <v>52</v>
      </c>
      <c r="G22" s="18" t="n">
        <f aca="false">SUM('Статья 10.2'!G40)</f>
        <v>0</v>
      </c>
      <c r="H22" s="18" t="n">
        <f aca="false">SUM('Статья 10.2'!H40)</f>
        <v>0</v>
      </c>
      <c r="I22" s="18" t="n">
        <f aca="false">SUM('Статья 10.2'!I40)</f>
        <v>0</v>
      </c>
      <c r="J22" s="18" t="n">
        <f aca="false">SUM('Статья 10.2'!J40)</f>
        <v>6</v>
      </c>
      <c r="K22" s="18" t="n">
        <f aca="false">SUM('Статья 10.2'!K40)</f>
        <v>0</v>
      </c>
      <c r="L22" s="18" t="n">
        <f aca="false">SUM('Статья 10.2'!L40)</f>
        <v>55</v>
      </c>
      <c r="M22" s="18" t="n">
        <f aca="false">SUM('Статья 10.2'!M40)</f>
        <v>0</v>
      </c>
      <c r="N22" s="18" t="n">
        <f aca="false">SUM('Статья 10.2'!N40)</f>
        <v>20</v>
      </c>
      <c r="O22" s="18" t="n">
        <f aca="false">SUM('Статья 10.2'!O40)</f>
        <v>34</v>
      </c>
      <c r="P22" s="18" t="n">
        <f aca="false">SUM('Статья 10.2'!P40)</f>
        <v>1</v>
      </c>
      <c r="Q22" s="18" t="n">
        <f aca="false">SUM('Статья 10.2'!Q40)</f>
        <v>6</v>
      </c>
    </row>
    <row r="23" s="16" customFormat="true" ht="141.75" hidden="false" customHeight="true" outlineLevel="0" collapsed="false">
      <c r="A23" s="20" t="s">
        <v>33</v>
      </c>
      <c r="B23" s="18" t="n">
        <f aca="false">SUM('Статья 10.3 ч. 1'!B40)</f>
        <v>4</v>
      </c>
      <c r="C23" s="18" t="n">
        <f aca="false">SUM('Статья 10.3 ч. 1'!C40)</f>
        <v>18</v>
      </c>
      <c r="D23" s="18" t="n">
        <f aca="false">SUM('Статья 10.3 ч. 1'!D40)</f>
        <v>18</v>
      </c>
      <c r="E23" s="18" t="n">
        <f aca="false">SUM('Статья 10.3 ч. 1'!E40)</f>
        <v>0</v>
      </c>
      <c r="F23" s="18" t="n">
        <f aca="false">SUM('Статья 10.3 ч. 1'!F40)</f>
        <v>0</v>
      </c>
      <c r="G23" s="18" t="n">
        <f aca="false">SUM('Статья 10.3 ч. 1'!G40)</f>
        <v>0</v>
      </c>
      <c r="H23" s="18" t="n">
        <f aca="false">SUM('Статья 10.3 ч. 1'!H40)</f>
        <v>0</v>
      </c>
      <c r="I23" s="18" t="n">
        <f aca="false">SUM('Статья 10.3 ч. 1'!I40)</f>
        <v>0</v>
      </c>
      <c r="J23" s="18" t="n">
        <f aca="false">SUM('Статья 10.3 ч. 1'!J40)</f>
        <v>2</v>
      </c>
      <c r="K23" s="18" t="n">
        <f aca="false">SUM('Статья 10.3 ч. 1'!K40)</f>
        <v>0</v>
      </c>
      <c r="L23" s="18" t="n">
        <f aca="false">SUM('Статья 10.3 ч. 1'!L40)</f>
        <v>22</v>
      </c>
      <c r="M23" s="18" t="n">
        <f aca="false">SUM('Статья 10.3 ч. 1'!M40)</f>
        <v>0</v>
      </c>
      <c r="N23" s="18" t="n">
        <f aca="false">SUM('Статья 10.3 ч. 1'!N40)</f>
        <v>17</v>
      </c>
      <c r="O23" s="18" t="n">
        <f aca="false">SUM('Статья 10.3 ч. 1'!O40)</f>
        <v>5</v>
      </c>
      <c r="P23" s="18" t="n">
        <f aca="false">SUM('Статья 10.3 ч. 1'!P40)</f>
        <v>0</v>
      </c>
      <c r="Q23" s="18" t="n">
        <f aca="false">SUM('Статья 10.3 ч. 1'!Q40)</f>
        <v>0</v>
      </c>
    </row>
    <row r="24" s="16" customFormat="true" ht="85.5" hidden="false" customHeight="true" outlineLevel="0" collapsed="false">
      <c r="A24" s="20" t="s">
        <v>34</v>
      </c>
      <c r="B24" s="18" t="n">
        <f aca="false">SUM('Статья 10.3 ч. 2'!B40)</f>
        <v>0</v>
      </c>
      <c r="C24" s="18" t="n">
        <f aca="false">SUM('Статья 10.3 ч. 2'!C40)</f>
        <v>11</v>
      </c>
      <c r="D24" s="18" t="n">
        <f aca="false">SUM('Статья 10.3 ч. 2'!D40)</f>
        <v>10</v>
      </c>
      <c r="E24" s="18" t="n">
        <f aca="false">SUM('Статья 10.3 ч. 2'!E40)</f>
        <v>0</v>
      </c>
      <c r="F24" s="18" t="n">
        <f aca="false">SUM('Статья 10.3 ч. 2'!F40)</f>
        <v>1</v>
      </c>
      <c r="G24" s="18" t="n">
        <f aca="false">SUM('Статья 10.3 ч. 2'!G40)</f>
        <v>0</v>
      </c>
      <c r="H24" s="18" t="n">
        <f aca="false">SUM('Статья 10.3 ч. 2'!H40)</f>
        <v>0</v>
      </c>
      <c r="I24" s="18" t="n">
        <f aca="false">SUM('Статья 10.3 ч. 2'!I40)</f>
        <v>0</v>
      </c>
      <c r="J24" s="18" t="n">
        <f aca="false">SUM('Статья 10.3 ч. 2'!J40)</f>
        <v>0</v>
      </c>
      <c r="K24" s="18" t="n">
        <f aca="false">SUM('Статья 10.3 ч. 2'!K40)</f>
        <v>0</v>
      </c>
      <c r="L24" s="18" t="n">
        <f aca="false">SUM('Статья 10.3 ч. 2'!L40)</f>
        <v>11</v>
      </c>
      <c r="M24" s="18" t="n">
        <f aca="false">SUM('Статья 10.3 ч. 2'!M40)</f>
        <v>0</v>
      </c>
      <c r="N24" s="18" t="n">
        <f aca="false">SUM('Статья 10.3 ч. 2'!N40)</f>
        <v>4</v>
      </c>
      <c r="O24" s="18" t="n">
        <f aca="false">SUM('Статья 10.3 ч. 2'!O40)</f>
        <v>7</v>
      </c>
      <c r="P24" s="18" t="n">
        <f aca="false">SUM('Статья 10.3 ч. 2'!P40)</f>
        <v>0</v>
      </c>
      <c r="Q24" s="18" t="n">
        <f aca="false">SUM('Статья 10.3 ч. 2'!Q40)</f>
        <v>0</v>
      </c>
    </row>
    <row r="25" s="16" customFormat="true" ht="82.5" hidden="false" customHeight="true" outlineLevel="0" collapsed="false">
      <c r="A25" s="20" t="s">
        <v>35</v>
      </c>
      <c r="B25" s="18" t="n">
        <f aca="false">SUM('Статья 10.3 ч. 3'!B40)</f>
        <v>0</v>
      </c>
      <c r="C25" s="18" t="n">
        <f aca="false">SUM('Статья 10.3 ч. 3'!C40)</f>
        <v>6</v>
      </c>
      <c r="D25" s="18" t="n">
        <f aca="false">SUM('Статья 10.3 ч. 3'!D40)</f>
        <v>6</v>
      </c>
      <c r="E25" s="18" t="n">
        <f aca="false">SUM('Статья 10.3 ч. 3'!E40)</f>
        <v>0</v>
      </c>
      <c r="F25" s="18" t="n">
        <f aca="false">SUM('Статья 10.3 ч. 3'!F40)</f>
        <v>0</v>
      </c>
      <c r="G25" s="18" t="n">
        <f aca="false">SUM('Статья 10.3 ч. 3'!G40)</f>
        <v>0</v>
      </c>
      <c r="H25" s="18" t="n">
        <f aca="false">SUM('Статья 10.3 ч. 3'!H40)</f>
        <v>0</v>
      </c>
      <c r="I25" s="18" t="n">
        <f aca="false">SUM('Статья 10.3 ч. 3'!I40)</f>
        <v>0</v>
      </c>
      <c r="J25" s="18" t="n">
        <f aca="false">SUM('Статья 10.3 ч. 3'!J40)</f>
        <v>0</v>
      </c>
      <c r="K25" s="18" t="n">
        <f aca="false">SUM('Статья 10.3 ч. 3'!K40)</f>
        <v>0</v>
      </c>
      <c r="L25" s="18" t="n">
        <f aca="false">SUM('Статья 10.3 ч. 3'!L40)</f>
        <v>6</v>
      </c>
      <c r="M25" s="18" t="n">
        <f aca="false">SUM('Статья 10.3 ч. 3'!M40)</f>
        <v>0</v>
      </c>
      <c r="N25" s="18" t="n">
        <f aca="false">SUM('Статья 10.3 ч. 3'!N40)</f>
        <v>6</v>
      </c>
      <c r="O25" s="18" t="n">
        <f aca="false">SUM('Статья 10.3 ч. 3'!O40)</f>
        <v>0</v>
      </c>
      <c r="P25" s="18" t="n">
        <f aca="false">SUM('Статья 10.3 ч. 3'!P40)</f>
        <v>0</v>
      </c>
      <c r="Q25" s="18" t="n">
        <f aca="false">SUM('Статья 10.3 ч. 3'!Q40)</f>
        <v>0</v>
      </c>
    </row>
    <row r="26" s="16" customFormat="true" ht="96" hidden="false" customHeight="true" outlineLevel="0" collapsed="false">
      <c r="A26" s="20" t="s">
        <v>36</v>
      </c>
      <c r="B26" s="18" t="n">
        <f aca="false">SUM('Статья 10.3 ч. 4'!B40)</f>
        <v>0</v>
      </c>
      <c r="C26" s="18" t="n">
        <f aca="false">SUM('Статья 10.3 ч. 4'!C40)</f>
        <v>0</v>
      </c>
      <c r="D26" s="18" t="n">
        <f aca="false">SUM('Статья 10.3 ч. 4'!D40)</f>
        <v>0</v>
      </c>
      <c r="E26" s="18" t="n">
        <f aca="false">SUM('Статья 10.3 ч. 4'!E40)</f>
        <v>0</v>
      </c>
      <c r="F26" s="18" t="n">
        <f aca="false">SUM('Статья 10.3 ч. 4'!F40)</f>
        <v>0</v>
      </c>
      <c r="G26" s="18" t="n">
        <f aca="false">SUM('Статья 10.3 ч. 4'!G40)</f>
        <v>0</v>
      </c>
      <c r="H26" s="18" t="n">
        <f aca="false">SUM('Статья 10.3 ч. 4'!H40)</f>
        <v>0</v>
      </c>
      <c r="I26" s="18" t="n">
        <f aca="false">SUM('Статья 10.3 ч. 4'!I40)</f>
        <v>0</v>
      </c>
      <c r="J26" s="18" t="n">
        <f aca="false">SUM('Статья 10.3 ч. 4'!J40)</f>
        <v>0</v>
      </c>
      <c r="K26" s="18" t="n">
        <f aca="false">SUM('Статья 10.3 ч. 4'!K40)</f>
        <v>0</v>
      </c>
      <c r="L26" s="18" t="n">
        <f aca="false">SUM('Статья 10.3 ч. 4'!L40)</f>
        <v>0</v>
      </c>
      <c r="M26" s="18" t="n">
        <f aca="false">SUM('Статья 10.3 ч. 4'!M40)</f>
        <v>0</v>
      </c>
      <c r="N26" s="18" t="n">
        <f aca="false">SUM('Статья 10.3 ч. 4'!N40)</f>
        <v>0</v>
      </c>
      <c r="O26" s="18" t="n">
        <f aca="false">SUM('Статья 10.3 ч. 4'!O40)</f>
        <v>0</v>
      </c>
      <c r="P26" s="18" t="n">
        <f aca="false">SUM('Статья 10.3 ч. 4'!P40)</f>
        <v>0</v>
      </c>
      <c r="Q26" s="18" t="n">
        <f aca="false">SUM('Статья 10.3 ч. 4'!Q40)</f>
        <v>0</v>
      </c>
    </row>
    <row r="27" s="16" customFormat="true" ht="117" hidden="false" customHeight="true" outlineLevel="0" collapsed="false">
      <c r="A27" s="20" t="s">
        <v>37</v>
      </c>
      <c r="B27" s="18" t="n">
        <f aca="false">SUM('Статья 10.3 ч. 5'!B40)</f>
        <v>2</v>
      </c>
      <c r="C27" s="18"/>
      <c r="D27" s="18" t="n">
        <f aca="false">SUM('Статья 10.3 ч. 5'!D40)</f>
        <v>7</v>
      </c>
      <c r="E27" s="18" t="n">
        <f aca="false">SUM('Статья 10.3 ч. 5'!E40)</f>
        <v>0</v>
      </c>
      <c r="F27" s="18" t="n">
        <f aca="false">SUM('Статья 10.3 ч. 5'!F40)</f>
        <v>0</v>
      </c>
      <c r="G27" s="18" t="n">
        <f aca="false">SUM('Статья 10.3 ч. 5'!G40)</f>
        <v>0</v>
      </c>
      <c r="H27" s="18" t="n">
        <f aca="false">SUM('Статья 10.3 ч. 5'!H40)</f>
        <v>0</v>
      </c>
      <c r="I27" s="18" t="n">
        <f aca="false">SUM('Статья 10.3 ч. 5'!I40)</f>
        <v>0</v>
      </c>
      <c r="J27" s="18" t="n">
        <f aca="false">SUM('Статья 10.3 ч. 5'!J40)</f>
        <v>0</v>
      </c>
      <c r="K27" s="18" t="n">
        <f aca="false">SUM('Статья 10.3 ч. 5'!K40)</f>
        <v>0</v>
      </c>
      <c r="L27" s="18" t="n">
        <f aca="false">SUM('Статья 10.3 ч. 5'!L40)</f>
        <v>9</v>
      </c>
      <c r="M27" s="18" t="n">
        <f aca="false">SUM('Статья 10.3 ч. 5'!M40)</f>
        <v>0</v>
      </c>
      <c r="N27" s="18" t="n">
        <f aca="false">SUM('Статья 10.3 ч. 5'!N40)</f>
        <v>6</v>
      </c>
      <c r="O27" s="18" t="n">
        <f aca="false">SUM('Статья 10.3 ч. 5'!O40)</f>
        <v>2</v>
      </c>
      <c r="P27" s="18" t="n">
        <f aca="false">SUM('Статья 10.3 ч. 5'!P40)</f>
        <v>1</v>
      </c>
      <c r="Q27" s="18" t="n">
        <f aca="false">SUM('Статья 10.3 ч. 5'!Q40)</f>
        <v>0</v>
      </c>
    </row>
    <row r="28" s="16" customFormat="true" ht="54" hidden="false" customHeight="true" outlineLevel="0" collapsed="false">
      <c r="A28" s="20" t="s">
        <v>38</v>
      </c>
      <c r="B28" s="18" t="n">
        <f aca="false">SUM('Статья 10.3 ч. 6'!B40)</f>
        <v>0</v>
      </c>
      <c r="C28" s="18" t="n">
        <f aca="false">SUM('Статья 10.3 ч. 6'!C40)</f>
        <v>2</v>
      </c>
      <c r="D28" s="18" t="n">
        <f aca="false">SUM('Статья 10.3 ч. 6'!D40)</f>
        <v>2</v>
      </c>
      <c r="E28" s="18" t="n">
        <f aca="false">SUM('Статья 10.3 ч. 6'!E40)</f>
        <v>0</v>
      </c>
      <c r="F28" s="18" t="n">
        <f aca="false">SUM('Статья 10.3 ч. 6'!F40)</f>
        <v>0</v>
      </c>
      <c r="G28" s="18" t="n">
        <f aca="false">SUM('Статья 10.3 ч. 6'!G40)</f>
        <v>0</v>
      </c>
      <c r="H28" s="18" t="n">
        <f aca="false">SUM('Статья 10.3 ч. 6'!H40)</f>
        <v>0</v>
      </c>
      <c r="I28" s="18" t="n">
        <f aca="false">SUM('Статья 10.3 ч. 6'!I40)</f>
        <v>0</v>
      </c>
      <c r="J28" s="18" t="n">
        <f aca="false">SUM('Статья 10.3 ч. 6'!J40)</f>
        <v>2</v>
      </c>
      <c r="K28" s="18" t="n">
        <f aca="false">SUM('Статья 10.3 ч. 6'!K40)</f>
        <v>0</v>
      </c>
      <c r="L28" s="18" t="n">
        <f aca="false">SUM('Статья 10.3 ч. 6'!L40)</f>
        <v>2</v>
      </c>
      <c r="M28" s="18" t="n">
        <f aca="false">SUM('Статья 10.3 ч. 6'!M40)</f>
        <v>0</v>
      </c>
      <c r="N28" s="18" t="n">
        <f aca="false">SUM('Статья 10.3 ч. 6'!N40)</f>
        <v>2</v>
      </c>
      <c r="O28" s="18" t="n">
        <f aca="false">SUM('Статья 10.3 ч. 6'!O40)</f>
        <v>0</v>
      </c>
      <c r="P28" s="18" t="n">
        <f aca="false">SUM('Статья 10.3 ч. 6'!P40)</f>
        <v>0</v>
      </c>
      <c r="Q28" s="18" t="n">
        <f aca="false">SUM('Статья 10.3 ч. 6'!Q40)</f>
        <v>0</v>
      </c>
    </row>
    <row r="29" s="16" customFormat="true" ht="79.5" hidden="false" customHeight="true" outlineLevel="0" collapsed="false">
      <c r="A29" s="20" t="s">
        <v>39</v>
      </c>
      <c r="B29" s="18" t="n">
        <f aca="false">SUM('Статья 10.4'!B40)</f>
        <v>0</v>
      </c>
      <c r="C29" s="18" t="n">
        <f aca="false">SUM('Статья 10.4'!C40)</f>
        <v>7</v>
      </c>
      <c r="D29" s="18" t="n">
        <f aca="false">SUM('Статья 10.4'!D40)</f>
        <v>7</v>
      </c>
      <c r="E29" s="18" t="n">
        <f aca="false">SUM('Статья 10.4'!E40)</f>
        <v>0</v>
      </c>
      <c r="F29" s="18" t="n">
        <f aca="false">SUM('Статья 10.4'!F40)</f>
        <v>0</v>
      </c>
      <c r="G29" s="18" t="n">
        <f aca="false">SUM('Статья 10.4'!G40)</f>
        <v>0</v>
      </c>
      <c r="H29" s="18" t="n">
        <f aca="false">SUM('Статья 10.4'!H40)</f>
        <v>0</v>
      </c>
      <c r="I29" s="18" t="n">
        <f aca="false">SUM('Статья 10.4'!I40)</f>
        <v>0</v>
      </c>
      <c r="J29" s="18" t="n">
        <f aca="false">SUM('Статья 10.4'!J40)</f>
        <v>7</v>
      </c>
      <c r="K29" s="18" t="n">
        <f aca="false">SUM('Статья 10.4'!K40)</f>
        <v>0</v>
      </c>
      <c r="L29" s="18" t="n">
        <f aca="false">SUM('Статья 10.4'!L40)</f>
        <v>5</v>
      </c>
      <c r="M29" s="18" t="n">
        <f aca="false">SUM('Статья 10.4'!M40)</f>
        <v>0</v>
      </c>
      <c r="N29" s="18" t="n">
        <f aca="false">SUM('Статья 10.4'!N40)</f>
        <v>5</v>
      </c>
      <c r="O29" s="18" t="n">
        <f aca="false">SUM('Статья 10.4'!O40)</f>
        <v>0</v>
      </c>
      <c r="P29" s="18" t="n">
        <f aca="false">SUM('Статья 10.4'!P40)</f>
        <v>0</v>
      </c>
      <c r="Q29" s="18" t="n">
        <f aca="false">SUM('Статья 10.4'!Q40)</f>
        <v>2</v>
      </c>
    </row>
    <row r="30" s="16" customFormat="true" ht="180.75" hidden="false" customHeight="true" outlineLevel="0" collapsed="false">
      <c r="A30" s="20" t="s">
        <v>40</v>
      </c>
      <c r="B30" s="18" t="n">
        <f aca="false">SUM('Статья 10.5 ч. 1'!B40)</f>
        <v>0</v>
      </c>
      <c r="C30" s="18" t="n">
        <f aca="false">SUM('Статья 10.5 ч. 1'!C40)</f>
        <v>0</v>
      </c>
      <c r="D30" s="18" t="n">
        <f aca="false">SUM('Статья 10.5 ч. 1'!D40)</f>
        <v>0</v>
      </c>
      <c r="E30" s="18" t="n">
        <f aca="false">SUM('Статья 10.5 ч. 1'!E40)</f>
        <v>0</v>
      </c>
      <c r="F30" s="18" t="n">
        <f aca="false">SUM('Статья 10.5 ч. 1'!F40)</f>
        <v>0</v>
      </c>
      <c r="G30" s="18" t="n">
        <f aca="false">SUM('Статья 10.5 ч. 1'!G40)</f>
        <v>0</v>
      </c>
      <c r="H30" s="18" t="n">
        <f aca="false">SUM('Статья 10.5 ч. 1'!H40)</f>
        <v>0</v>
      </c>
      <c r="I30" s="18" t="n">
        <f aca="false">SUM('Статья 10.5 ч. 1'!I40)</f>
        <v>0</v>
      </c>
      <c r="J30" s="18" t="n">
        <f aca="false">SUM('Статья 10.5 ч. 1'!J40)</f>
        <v>0</v>
      </c>
      <c r="K30" s="18" t="n">
        <f aca="false">SUM('Статья 10.5 ч. 1'!K40)</f>
        <v>0</v>
      </c>
      <c r="L30" s="18" t="n">
        <f aca="false">SUM('Статья 10.5 ч. 1'!L40)</f>
        <v>0</v>
      </c>
      <c r="M30" s="18" t="n">
        <f aca="false">SUM('Статья 10.5 ч. 1'!M40)</f>
        <v>0</v>
      </c>
      <c r="N30" s="18" t="n">
        <f aca="false">SUM('Статья 10.5 ч. 1'!N40)</f>
        <v>0</v>
      </c>
      <c r="O30" s="18" t="n">
        <f aca="false">SUM('Статья 10.5 ч. 1'!O40)</f>
        <v>0</v>
      </c>
      <c r="P30" s="18" t="n">
        <f aca="false">SUM('Статья 10.5 ч. 1'!P40)</f>
        <v>0</v>
      </c>
      <c r="Q30" s="18" t="n">
        <f aca="false">SUM('Статья 10.5 ч. 1'!Q40)</f>
        <v>0</v>
      </c>
    </row>
    <row r="31" s="16" customFormat="true" ht="75.75" hidden="false" customHeight="true" outlineLevel="0" collapsed="false">
      <c r="A31" s="20" t="s">
        <v>41</v>
      </c>
      <c r="B31" s="18" t="n">
        <f aca="false">SUM('Статья 10.5 ч. 2'!B40)</f>
        <v>0</v>
      </c>
      <c r="C31" s="18" t="n">
        <f aca="false">SUM('Статья 10.5 ч. 2'!C40)</f>
        <v>0</v>
      </c>
      <c r="D31" s="18" t="n">
        <f aca="false">SUM('Статья 10.5 ч. 2'!D40)</f>
        <v>0</v>
      </c>
      <c r="E31" s="18" t="n">
        <f aca="false">SUM('Статья 10.5 ч. 2'!E40)</f>
        <v>0</v>
      </c>
      <c r="F31" s="18" t="n">
        <f aca="false">SUM('Статья 10.5 ч. 2'!F40)</f>
        <v>0</v>
      </c>
      <c r="G31" s="18" t="n">
        <f aca="false">SUM('Статья 10.5 ч. 2'!G40)</f>
        <v>0</v>
      </c>
      <c r="H31" s="18" t="n">
        <f aca="false">SUM('Статья 10.5 ч. 2'!H40)</f>
        <v>0</v>
      </c>
      <c r="I31" s="18" t="n">
        <f aca="false">SUM('Статья 10.5 ч. 2'!I40)</f>
        <v>0</v>
      </c>
      <c r="J31" s="18" t="n">
        <f aca="false">SUM('Статья 10.5 ч. 2'!J40)</f>
        <v>0</v>
      </c>
      <c r="K31" s="18" t="n">
        <f aca="false">SUM('Статья 10.5 ч. 2'!K40)</f>
        <v>0</v>
      </c>
      <c r="L31" s="18" t="n">
        <f aca="false">SUM('Статья 10.5 ч. 2'!L40)</f>
        <v>0</v>
      </c>
      <c r="M31" s="18" t="n">
        <f aca="false">SUM('Статья 10.5 ч. 2'!M40)</f>
        <v>0</v>
      </c>
      <c r="N31" s="18" t="n">
        <f aca="false">SUM('Статья 10.5 ч. 2'!N40)</f>
        <v>0</v>
      </c>
      <c r="O31" s="18" t="n">
        <f aca="false">SUM('Статья 10.5 ч. 2'!O40)</f>
        <v>0</v>
      </c>
      <c r="P31" s="18" t="n">
        <f aca="false">SUM('Статья 10.5 ч. 2'!P40)</f>
        <v>0</v>
      </c>
      <c r="Q31" s="18" t="n">
        <f aca="false">SUM('Статья 10.5 ч. 2'!Q40)</f>
        <v>0</v>
      </c>
    </row>
    <row r="32" s="16" customFormat="true" ht="135.75" hidden="false" customHeight="true" outlineLevel="0" collapsed="false">
      <c r="A32" s="20" t="s">
        <v>42</v>
      </c>
      <c r="B32" s="18" t="n">
        <f aca="false">SUM('Статья 10.6 ч. 1'!B40)</f>
        <v>21</v>
      </c>
      <c r="C32" s="18" t="n">
        <f aca="false">SUM('Статья 10.6 ч. 1'!C40)</f>
        <v>24</v>
      </c>
      <c r="D32" s="18" t="n">
        <f aca="false">SUM('Статья 10.6 ч. 1'!D40)</f>
        <v>24</v>
      </c>
      <c r="E32" s="18" t="n">
        <f aca="false">SUM('Статья 10.6 ч. 1'!E40)</f>
        <v>0</v>
      </c>
      <c r="F32" s="18" t="n">
        <f aca="false">SUM('Статья 10.6 ч. 1'!F40)</f>
        <v>0</v>
      </c>
      <c r="G32" s="18" t="n">
        <f aca="false">SUM('Статья 10.6 ч. 1'!G40)</f>
        <v>0</v>
      </c>
      <c r="H32" s="18" t="n">
        <f aca="false">SUM('Статья 10.6 ч. 1'!H40)</f>
        <v>0</v>
      </c>
      <c r="I32" s="18" t="n">
        <f aca="false">SUM('Статья 10.6 ч. 1'!I40)</f>
        <v>1</v>
      </c>
      <c r="J32" s="18" t="n">
        <f aca="false">SUM('Статья 10.6 ч. 1'!J40)</f>
        <v>13</v>
      </c>
      <c r="K32" s="18" t="n">
        <f aca="false">SUM('Статья 10.6 ч. 1'!K40)</f>
        <v>0</v>
      </c>
      <c r="L32" s="18" t="n">
        <f aca="false">SUM('Статья 10.6 ч. 1'!L40)</f>
        <v>42</v>
      </c>
      <c r="M32" s="18" t="n">
        <f aca="false">SUM('Статья 10.6 ч. 1'!M40)</f>
        <v>0</v>
      </c>
      <c r="N32" s="18" t="n">
        <f aca="false">SUM('Статья 10.6 ч. 1'!N40)</f>
        <v>12</v>
      </c>
      <c r="O32" s="18" t="n">
        <f aca="false">SUM('Статья 10.6 ч. 1'!O40)</f>
        <v>28</v>
      </c>
      <c r="P32" s="18" t="n">
        <f aca="false">SUM('Статья 10.6 ч. 1'!P40)</f>
        <v>2</v>
      </c>
      <c r="Q32" s="18" t="n">
        <f aca="false">SUM('Статья 10.6 ч. 1'!Q40)</f>
        <v>0</v>
      </c>
    </row>
    <row r="33" s="16" customFormat="true" ht="116.25" hidden="false" customHeight="true" outlineLevel="0" collapsed="false">
      <c r="A33" s="20" t="s">
        <v>43</v>
      </c>
      <c r="B33" s="18" t="n">
        <f aca="false">SUM('Статья 10.6 ч. 2'!B40)</f>
        <v>0</v>
      </c>
      <c r="C33" s="18" t="n">
        <f aca="false">SUM('Статья 10.6 ч. 2'!C40)</f>
        <v>0</v>
      </c>
      <c r="D33" s="18" t="n">
        <f aca="false">SUM('Статья 10.6 ч. 2'!D40)</f>
        <v>0</v>
      </c>
      <c r="E33" s="18" t="n">
        <f aca="false">SUM('Статья 10.6 ч. 2'!E40)</f>
        <v>0</v>
      </c>
      <c r="F33" s="18" t="n">
        <f aca="false">SUM('Статья 10.6 ч. 2'!F40)</f>
        <v>0</v>
      </c>
      <c r="G33" s="18" t="n">
        <f aca="false">SUM('Статья 10.6 ч. 2'!G40)</f>
        <v>0</v>
      </c>
      <c r="H33" s="18" t="n">
        <f aca="false">SUM('Статья 10.6 ч. 2'!H40)</f>
        <v>0</v>
      </c>
      <c r="I33" s="18" t="n">
        <f aca="false">SUM('Статья 10.6 ч. 2'!I40)</f>
        <v>0</v>
      </c>
      <c r="J33" s="18" t="n">
        <f aca="false">SUM('Статья 10.6 ч. 2'!J40)</f>
        <v>0</v>
      </c>
      <c r="K33" s="18" t="n">
        <f aca="false">SUM('Статья 10.6 ч. 2'!K40)</f>
        <v>0</v>
      </c>
      <c r="L33" s="18" t="n">
        <f aca="false">SUM('Статья 10.6 ч. 2'!L40)</f>
        <v>0</v>
      </c>
      <c r="M33" s="18" t="n">
        <f aca="false">SUM('Статья 10.6 ч. 2'!M40)</f>
        <v>0</v>
      </c>
      <c r="N33" s="18" t="n">
        <f aca="false">SUM('Статья 10.6 ч. 2'!N40)</f>
        <v>0</v>
      </c>
      <c r="O33" s="18" t="n">
        <f aca="false">SUM('Статья 10.6 ч. 2'!O40)</f>
        <v>0</v>
      </c>
      <c r="P33" s="18" t="n">
        <f aca="false">SUM('Статья 10.6 ч. 2'!P40)</f>
        <v>0</v>
      </c>
      <c r="Q33" s="18" t="n">
        <f aca="false">SUM('Статья 10.6 ч. 2'!Q40)</f>
        <v>0</v>
      </c>
    </row>
    <row r="34" s="16" customFormat="true" ht="69.75" hidden="false" customHeight="true" outlineLevel="0" collapsed="false">
      <c r="A34" s="20" t="s">
        <v>44</v>
      </c>
      <c r="B34" s="18" t="n">
        <f aca="false">SUM('Статья 10.6 ч. 3'!B40)</f>
        <v>1</v>
      </c>
      <c r="C34" s="18" t="n">
        <f aca="false">SUM('Статья 10.6 ч. 3'!C40)</f>
        <v>3</v>
      </c>
      <c r="D34" s="18" t="n">
        <f aca="false">SUM('Статья 10.6 ч. 3'!D40)</f>
        <v>3</v>
      </c>
      <c r="E34" s="18" t="n">
        <f aca="false">SUM('Статья 10.6 ч. 3'!E40)</f>
        <v>0</v>
      </c>
      <c r="F34" s="18" t="n">
        <f aca="false">SUM('Статья 10.6 ч. 3'!F40)</f>
        <v>0</v>
      </c>
      <c r="G34" s="18" t="n">
        <f aca="false">SUM('Статья 10.6 ч. 3'!G40)</f>
        <v>0</v>
      </c>
      <c r="H34" s="18" t="n">
        <f aca="false">SUM('Статья 10.6 ч. 3'!H40)</f>
        <v>0</v>
      </c>
      <c r="I34" s="18" t="n">
        <f aca="false">SUM('Статья 10.6 ч. 3'!I40)</f>
        <v>0</v>
      </c>
      <c r="J34" s="18" t="n">
        <f aca="false">SUM('Статья 10.6 ч. 3'!J40)</f>
        <v>3</v>
      </c>
      <c r="K34" s="18" t="n">
        <f aca="false">SUM('Статья 10.6 ч. 3'!K40)</f>
        <v>0</v>
      </c>
      <c r="L34" s="18" t="n">
        <f aca="false">SUM('Статья 10.6 ч. 3'!L40)</f>
        <v>4</v>
      </c>
      <c r="M34" s="18" t="n">
        <f aca="false">SUM('Статья 10.6 ч. 3'!M40)</f>
        <v>0</v>
      </c>
      <c r="N34" s="18" t="n">
        <f aca="false">SUM('Статья 10.6 ч. 3'!N40)</f>
        <v>3</v>
      </c>
      <c r="O34" s="18" t="n">
        <f aca="false">SUM('Статья 10.6 ч. 3'!O40)</f>
        <v>1</v>
      </c>
      <c r="P34" s="18" t="n">
        <f aca="false">SUM('Статья 10.6 ч. 3'!P40)</f>
        <v>0</v>
      </c>
      <c r="Q34" s="18" t="n">
        <f aca="false">SUM('Статья 10.6 ч. 3'!Q40)</f>
        <v>0</v>
      </c>
    </row>
    <row r="35" s="16" customFormat="true" ht="57" hidden="false" customHeight="true" outlineLevel="0" collapsed="false">
      <c r="A35" s="20" t="s">
        <v>45</v>
      </c>
      <c r="B35" s="18" t="n">
        <f aca="false">SUM('Статья 10.6 ч. 4'!B40)</f>
        <v>0</v>
      </c>
      <c r="C35" s="18" t="n">
        <f aca="false">SUM('Статья 10.6 ч. 4'!C40)</f>
        <v>0</v>
      </c>
      <c r="D35" s="18" t="n">
        <f aca="false">SUM('Статья 10.6 ч. 4'!D40)</f>
        <v>0</v>
      </c>
      <c r="E35" s="18" t="n">
        <f aca="false">SUM('Статья 10.6 ч. 4'!E40)</f>
        <v>0</v>
      </c>
      <c r="F35" s="18" t="n">
        <f aca="false">SUM('Статья 10.6 ч. 4'!F40)</f>
        <v>0</v>
      </c>
      <c r="G35" s="18" t="n">
        <f aca="false">SUM('Статья 10.6 ч. 4'!G40)</f>
        <v>0</v>
      </c>
      <c r="H35" s="18" t="n">
        <f aca="false">SUM('Статья 10.6 ч. 4'!H40)</f>
        <v>0</v>
      </c>
      <c r="I35" s="18" t="n">
        <f aca="false">SUM('Статья 10.6 ч. 4'!I40)</f>
        <v>0</v>
      </c>
      <c r="J35" s="18" t="n">
        <f aca="false">SUM('Статья 10.6 ч. 4'!J40)</f>
        <v>0</v>
      </c>
      <c r="K35" s="18" t="n">
        <f aca="false">SUM('Статья 10.6 ч. 4'!K40)</f>
        <v>0</v>
      </c>
      <c r="L35" s="18" t="n">
        <f aca="false">SUM('Статья 10.6 ч. 4'!L40)</f>
        <v>0</v>
      </c>
      <c r="M35" s="18" t="n">
        <f aca="false">SUM('Статья 10.6 ч. 4'!M40)</f>
        <v>0</v>
      </c>
      <c r="N35" s="18" t="n">
        <f aca="false">SUM('Статья 10.6 ч. 4'!N40)</f>
        <v>0</v>
      </c>
      <c r="O35" s="18" t="n">
        <f aca="false">SUM('Статья 10.6 ч. 4'!O40)</f>
        <v>0</v>
      </c>
      <c r="P35" s="18" t="n">
        <f aca="false">SUM('Статья 10.6 ч. 4'!P40)</f>
        <v>0</v>
      </c>
      <c r="Q35" s="18" t="n">
        <f aca="false">SUM('Статья 10.6 ч. 4'!Q40)</f>
        <v>0</v>
      </c>
    </row>
    <row r="36" s="16" customFormat="true" ht="71.25" hidden="false" customHeight="true" outlineLevel="0" collapsed="false">
      <c r="A36" s="20" t="s">
        <v>46</v>
      </c>
      <c r="B36" s="18" t="n">
        <f aca="false">SUM('Статья 10.7'!B40)</f>
        <v>0</v>
      </c>
      <c r="C36" s="18" t="n">
        <f aca="false">SUM('Статья 10.7'!C40)</f>
        <v>1</v>
      </c>
      <c r="D36" s="18" t="n">
        <f aca="false">SUM('Статья 10.7'!D40)</f>
        <v>0</v>
      </c>
      <c r="E36" s="18" t="n">
        <f aca="false">SUM('Статья 10.7'!E40)</f>
        <v>1</v>
      </c>
      <c r="F36" s="18" t="n">
        <f aca="false">SUM('Статья 10.7'!F40)</f>
        <v>0</v>
      </c>
      <c r="G36" s="18" t="n">
        <f aca="false">SUM('Статья 10.7'!G40)</f>
        <v>0</v>
      </c>
      <c r="H36" s="18" t="n">
        <f aca="false">SUM('Статья 10.7'!H40)</f>
        <v>1</v>
      </c>
      <c r="I36" s="18" t="n">
        <f aca="false">SUM('Статья 10.7'!I40)</f>
        <v>0</v>
      </c>
      <c r="J36" s="18" t="n">
        <f aca="false">SUM('Статья 10.7'!J40)</f>
        <v>0</v>
      </c>
      <c r="K36" s="18" t="n">
        <f aca="false">SUM('Статья 10.7'!K40)</f>
        <v>0</v>
      </c>
      <c r="L36" s="18" t="n">
        <f aca="false">SUM('Статья 10.7'!L40)</f>
        <v>0</v>
      </c>
      <c r="M36" s="18" t="n">
        <f aca="false">SUM('Статья 10.7'!M40)</f>
        <v>0</v>
      </c>
      <c r="N36" s="18" t="n">
        <f aca="false">SUM('Статья 10.7'!N40)</f>
        <v>0</v>
      </c>
      <c r="O36" s="18" t="n">
        <f aca="false">SUM('Статья 10.7'!O40)</f>
        <v>0</v>
      </c>
      <c r="P36" s="18" t="n">
        <f aca="false">SUM('Статья 10.7'!P40)</f>
        <v>0</v>
      </c>
      <c r="Q36" s="18" t="n">
        <f aca="false">SUM('Статья 10.7'!Q40)</f>
        <v>0</v>
      </c>
    </row>
    <row r="37" s="16" customFormat="true" ht="170.25" hidden="false" customHeight="true" outlineLevel="0" collapsed="false">
      <c r="A37" s="14" t="s">
        <v>47</v>
      </c>
      <c r="B37" s="18" t="n">
        <f aca="false">SUM('Статья 10.8 ч. 1'!B40)</f>
        <v>10</v>
      </c>
      <c r="C37" s="18" t="n">
        <f aca="false">SUM('Статья 10.8 ч. 1'!C40)</f>
        <v>177</v>
      </c>
      <c r="D37" s="18" t="n">
        <f aca="false">SUM('Статья 10.8 ч. 1'!D40)</f>
        <v>98</v>
      </c>
      <c r="E37" s="18" t="n">
        <f aca="false">SUM('Статья 10.8 ч. 1'!E40)</f>
        <v>72</v>
      </c>
      <c r="F37" s="18" t="n">
        <f aca="false">SUM('Статья 10.8 ч. 1'!F40)</f>
        <v>7</v>
      </c>
      <c r="G37" s="18" t="n">
        <f aca="false">SUM('Статья 10.8 ч. 1'!G40)</f>
        <v>0</v>
      </c>
      <c r="H37" s="18" t="n">
        <f aca="false">SUM('Статья 10.8 ч. 1'!H40)</f>
        <v>13</v>
      </c>
      <c r="I37" s="18" t="n">
        <f aca="false">SUM('Статья 10.8 ч. 1'!I40)</f>
        <v>21</v>
      </c>
      <c r="J37" s="18" t="n">
        <f aca="false">SUM('Статья 10.8 ч. 1'!J40)</f>
        <v>41</v>
      </c>
      <c r="K37" s="18" t="n">
        <f aca="false">SUM('Статья 10.8 ч. 1'!K40)</f>
        <v>0</v>
      </c>
      <c r="L37" s="18" t="n">
        <f aca="false">SUM('Статья 10.8 ч. 1'!L40)</f>
        <v>173</v>
      </c>
      <c r="M37" s="18" t="n">
        <f aca="false">SUM('Статья 10.8 ч. 1'!M40)</f>
        <v>0</v>
      </c>
      <c r="N37" s="18" t="n">
        <f aca="false">SUM('Статья 10.8 ч. 1'!N40)</f>
        <v>114</v>
      </c>
      <c r="O37" s="18" t="n">
        <f aca="false">SUM('Статья 10.8 ч. 1'!O40)</f>
        <v>53</v>
      </c>
      <c r="P37" s="18" t="n">
        <f aca="false">SUM('Статья 10.8 ч. 1'!P40)</f>
        <v>7</v>
      </c>
      <c r="Q37" s="18" t="n">
        <f aca="false">SUM('Статья 10.8 ч. 1'!Q40)</f>
        <v>1</v>
      </c>
    </row>
    <row r="38" s="16" customFormat="true" ht="74.25" hidden="false" customHeight="true" outlineLevel="0" collapsed="false">
      <c r="A38" s="20" t="s">
        <v>48</v>
      </c>
      <c r="B38" s="18" t="n">
        <f aca="false">SUM('Статья 10.8 ч. 2'!B40)</f>
        <v>0</v>
      </c>
      <c r="C38" s="18" t="n">
        <f aca="false">SUM('Статья 10.8 ч. 2'!C40)</f>
        <v>1</v>
      </c>
      <c r="D38" s="18" t="n">
        <f aca="false">SUM('Статья 10.8 ч. 2'!D40)</f>
        <v>1</v>
      </c>
      <c r="E38" s="18" t="n">
        <f aca="false">SUM('Статья 10.8 ч. 2'!E40)</f>
        <v>0</v>
      </c>
      <c r="F38" s="18" t="n">
        <f aca="false">SUM('Статья 10.8 ч. 2'!F40)</f>
        <v>0</v>
      </c>
      <c r="G38" s="18" t="n">
        <f aca="false">SUM('Статья 10.8 ч. 2'!G40)</f>
        <v>0</v>
      </c>
      <c r="H38" s="18" t="n">
        <f aca="false">SUM('Статья 10.8 ч. 2'!H40)</f>
        <v>0</v>
      </c>
      <c r="I38" s="18" t="n">
        <f aca="false">SUM('Статья 10.8 ч. 2'!I40)</f>
        <v>0</v>
      </c>
      <c r="J38" s="18" t="n">
        <f aca="false">SUM('Статья 10.8 ч. 2'!J40)</f>
        <v>1</v>
      </c>
      <c r="K38" s="18" t="n">
        <f aca="false">SUM('Статья 10.8 ч. 2'!K40)</f>
        <v>0</v>
      </c>
      <c r="L38" s="18" t="n">
        <f aca="false">SUM('Статья 10.8 ч. 2'!L40)</f>
        <v>1</v>
      </c>
      <c r="M38" s="18" t="n">
        <f aca="false">SUM('Статья 10.8 ч. 2'!M40)</f>
        <v>0</v>
      </c>
      <c r="N38" s="18" t="n">
        <f aca="false">SUM('Статья 10.8 ч. 2'!N40)</f>
        <v>1</v>
      </c>
      <c r="O38" s="18" t="n">
        <f aca="false">SUM('Статья 10.8 ч. 2'!O40)</f>
        <v>0</v>
      </c>
      <c r="P38" s="18" t="n">
        <f aca="false">SUM('Статья 10.8 ч. 2'!P40)</f>
        <v>0</v>
      </c>
      <c r="Q38" s="18" t="n">
        <f aca="false">SUM('Статья 10.8 ч. 2'!Q40)</f>
        <v>0</v>
      </c>
    </row>
    <row r="39" s="16" customFormat="true" ht="170.25" hidden="false" customHeight="true" outlineLevel="0" collapsed="false">
      <c r="A39" s="14" t="s">
        <v>49</v>
      </c>
      <c r="B39" s="18" t="n">
        <f aca="false">SUM('Статья 10.9 ч. 1'!B40)</f>
        <v>0</v>
      </c>
      <c r="C39" s="18" t="n">
        <f aca="false">SUM('Статья 10.9 ч. 1'!C40)</f>
        <v>22</v>
      </c>
      <c r="D39" s="18" t="n">
        <f aca="false">SUM('Статья 10.9 ч. 1'!D40)</f>
        <v>16</v>
      </c>
      <c r="E39" s="18" t="n">
        <f aca="false">SUM('Статья 10.9 ч. 1'!E40)</f>
        <v>0</v>
      </c>
      <c r="F39" s="18" t="n">
        <f aca="false">SUM('Статья 10.9 ч. 1'!F40)</f>
        <v>6</v>
      </c>
      <c r="G39" s="18" t="n">
        <f aca="false">SUM('Статья 10.9 ч. 1'!G40)</f>
        <v>0</v>
      </c>
      <c r="H39" s="18" t="n">
        <f aca="false">SUM('Статья 10.9 ч. 1'!H40)</f>
        <v>0</v>
      </c>
      <c r="I39" s="18" t="n">
        <f aca="false">SUM('Статья 10.9 ч. 1'!I40)</f>
        <v>0</v>
      </c>
      <c r="J39" s="18" t="n">
        <f aca="false">SUM('Статья 10.9 ч. 1'!J40)</f>
        <v>16</v>
      </c>
      <c r="K39" s="18" t="n">
        <f aca="false">SUM('Статья 10.9 ч. 1'!K40)</f>
        <v>0</v>
      </c>
      <c r="L39" s="18" t="n">
        <f aca="false">SUM('Статья 10.9 ч. 1'!L40)</f>
        <v>22</v>
      </c>
      <c r="M39" s="18" t="n">
        <f aca="false">SUM('Статья 10.9 ч. 1'!M40)</f>
        <v>0</v>
      </c>
      <c r="N39" s="18" t="n">
        <f aca="false">SUM('Статья 10.9 ч. 1'!N40)</f>
        <v>0</v>
      </c>
      <c r="O39" s="18" t="n">
        <f aca="false">SUM('Статья 10.9 ч. 1'!O40)</f>
        <v>22</v>
      </c>
      <c r="P39" s="18" t="n">
        <f aca="false">SUM('Статья 10.9 ч. 1'!P40)</f>
        <v>0</v>
      </c>
      <c r="Q39" s="18" t="n">
        <f aca="false">SUM('Статья 10.9 ч. 1'!Q40)</f>
        <v>0</v>
      </c>
    </row>
    <row r="40" s="16" customFormat="true" ht="91.5" hidden="false" customHeight="true" outlineLevel="0" collapsed="false">
      <c r="A40" s="14" t="s">
        <v>50</v>
      </c>
      <c r="B40" s="18" t="n">
        <f aca="false">SUM('Статья 10.9 ч. 2'!B40)</f>
        <v>0</v>
      </c>
      <c r="C40" s="18" t="n">
        <f aca="false">SUM('Статья 10.9 ч. 2'!C40)</f>
        <v>0</v>
      </c>
      <c r="D40" s="18" t="n">
        <f aca="false">SUM('Статья 10.9 ч. 2'!D40)</f>
        <v>0</v>
      </c>
      <c r="E40" s="18" t="n">
        <f aca="false">SUM('Статья 10.9 ч. 2'!E40)</f>
        <v>0</v>
      </c>
      <c r="F40" s="18" t="n">
        <f aca="false">SUM('Статья 10.9 ч. 2'!F40)</f>
        <v>0</v>
      </c>
      <c r="G40" s="18" t="n">
        <f aca="false">SUM('Статья 10.9 ч. 2'!G40)</f>
        <v>0</v>
      </c>
      <c r="H40" s="18" t="n">
        <f aca="false">SUM('Статья 10.9 ч. 2'!H40)</f>
        <v>0</v>
      </c>
      <c r="I40" s="18" t="n">
        <f aca="false">SUM('Статья 10.9 ч. 2'!I40)</f>
        <v>0</v>
      </c>
      <c r="J40" s="18" t="n">
        <f aca="false">SUM('Статья 10.9 ч. 2'!J40)</f>
        <v>0</v>
      </c>
      <c r="K40" s="18" t="n">
        <f aca="false">SUM('Статья 10.9 ч. 2'!K40)</f>
        <v>0</v>
      </c>
      <c r="L40" s="18" t="n">
        <f aca="false">SUM('Статья 10.9 ч. 2'!L40)</f>
        <v>0</v>
      </c>
      <c r="M40" s="18" t="n">
        <f aca="false">SUM('Статья 10.9 ч. 2'!M40)</f>
        <v>0</v>
      </c>
      <c r="N40" s="18" t="n">
        <f aca="false">SUM('Статья 10.9 ч. 2'!N40)</f>
        <v>0</v>
      </c>
      <c r="O40" s="18" t="n">
        <f aca="false">SUM('Статья 10.9 ч. 2'!O40)</f>
        <v>0</v>
      </c>
      <c r="P40" s="18" t="n">
        <f aca="false">SUM('Статья 10.9 ч. 2'!P40)</f>
        <v>0</v>
      </c>
      <c r="Q40" s="18" t="n">
        <f aca="false">SUM('Статья 10.9 ч. 2'!Q40)</f>
        <v>0</v>
      </c>
    </row>
    <row r="41" s="16" customFormat="true" ht="51.75" hidden="false" customHeight="true" outlineLevel="0" collapsed="false">
      <c r="A41" s="14" t="s">
        <v>51</v>
      </c>
      <c r="B41" s="18" t="n">
        <f aca="false">SUM('Статья 10.10 ч.1'!B40)</f>
        <v>0</v>
      </c>
      <c r="C41" s="18" t="n">
        <f aca="false">SUM('Статья 10.10 ч.1'!C40)</f>
        <v>3</v>
      </c>
      <c r="D41" s="18" t="n">
        <f aca="false">SUM('Статья 10.10 ч.1'!D40)</f>
        <v>1</v>
      </c>
      <c r="E41" s="18" t="n">
        <f aca="false">SUM('Статья 10.10 ч.1'!E40)</f>
        <v>2</v>
      </c>
      <c r="F41" s="18" t="n">
        <f aca="false">SUM('Статья 10.10 ч.1'!F40)</f>
        <v>0</v>
      </c>
      <c r="G41" s="18" t="n">
        <f aca="false">SUM('Статья 10.10 ч.1'!G40)</f>
        <v>0</v>
      </c>
      <c r="H41" s="18" t="n">
        <f aca="false">SUM('Статья 10.10 ч.1'!H40)</f>
        <v>1</v>
      </c>
      <c r="I41" s="18" t="n">
        <f aca="false">SUM('Статья 10.10 ч.1'!I40)</f>
        <v>0</v>
      </c>
      <c r="J41" s="18" t="n">
        <f aca="false">SUM('Статья 10.10 ч.1'!J40)</f>
        <v>1</v>
      </c>
      <c r="K41" s="18" t="n">
        <f aca="false">SUM('Статья 10.10 ч.1'!K40)</f>
        <v>0</v>
      </c>
      <c r="L41" s="18" t="n">
        <f aca="false">SUM('Статья 10.10 ч.1'!L40)</f>
        <v>2</v>
      </c>
      <c r="M41" s="18" t="n">
        <f aca="false">SUM('Статья 10.10 ч.1'!M40)</f>
        <v>0</v>
      </c>
      <c r="N41" s="18" t="n">
        <f aca="false">SUM('Статья 10.10 ч.1'!N40)</f>
        <v>0</v>
      </c>
      <c r="O41" s="18" t="n">
        <f aca="false">SUM('Статья 10.10 ч.1'!O40)</f>
        <v>8</v>
      </c>
      <c r="P41" s="18" t="n">
        <f aca="false">SUM('Статья 10.10 ч.1'!P40)</f>
        <v>0</v>
      </c>
      <c r="Q41" s="18" t="n">
        <f aca="false">SUM('Статья 10.10 ч.1'!Q40)</f>
        <v>6</v>
      </c>
    </row>
    <row r="42" s="16" customFormat="true" ht="61.5" hidden="false" customHeight="true" outlineLevel="0" collapsed="false">
      <c r="A42" s="14" t="s">
        <v>52</v>
      </c>
      <c r="B42" s="18" t="n">
        <f aca="false">SUM('Статья 10.10 ч.2'!B40)</f>
        <v>0</v>
      </c>
      <c r="C42" s="18" t="n">
        <f aca="false">SUM('Статья 10.10 ч.2'!C40)</f>
        <v>0</v>
      </c>
      <c r="D42" s="18" t="n">
        <f aca="false">SUM('Статья 10.10 ч.2'!D40)</f>
        <v>0</v>
      </c>
      <c r="E42" s="18" t="n">
        <f aca="false">SUM('Статья 10.10 ч.2'!E40)</f>
        <v>0</v>
      </c>
      <c r="F42" s="18" t="n">
        <f aca="false">SUM('Статья 10.10 ч.2'!F40)</f>
        <v>0</v>
      </c>
      <c r="G42" s="18" t="n">
        <f aca="false">SUM('Статья 10.10 ч.2'!G40)</f>
        <v>0</v>
      </c>
      <c r="H42" s="18" t="n">
        <f aca="false">SUM('Статья 10.10 ч.2'!H40)</f>
        <v>0</v>
      </c>
      <c r="I42" s="18" t="n">
        <f aca="false">SUM('Статья 10.10 ч.2'!I40)</f>
        <v>0</v>
      </c>
      <c r="J42" s="18" t="n">
        <f aca="false">SUM('Статья 10.10 ч.2'!J40)</f>
        <v>0</v>
      </c>
      <c r="K42" s="18" t="n">
        <f aca="false">SUM('Статья 10.10 ч.2'!K40)</f>
        <v>0</v>
      </c>
      <c r="L42" s="18" t="n">
        <f aca="false">SUM('Статья 10.10 ч.2'!L40)</f>
        <v>0</v>
      </c>
      <c r="M42" s="18" t="n">
        <f aca="false">SUM('Статья 10.10 ч.2'!M40)</f>
        <v>0</v>
      </c>
      <c r="N42" s="18" t="n">
        <f aca="false">SUM('Статья 10.10 ч.2'!N40)</f>
        <v>0</v>
      </c>
      <c r="O42" s="18" t="n">
        <f aca="false">SUM('Статья 10.10 ч.2'!O40)</f>
        <v>0</v>
      </c>
      <c r="P42" s="18" t="n">
        <f aca="false">SUM('Статья 10.10 ч.2'!P40)</f>
        <v>0</v>
      </c>
      <c r="Q42" s="18" t="n">
        <f aca="false">SUM('Статья 10.10 ч.2'!Q40)</f>
        <v>0</v>
      </c>
    </row>
    <row r="43" s="16" customFormat="true" ht="90" hidden="false" customHeight="true" outlineLevel="0" collapsed="false">
      <c r="A43" s="14" t="s">
        <v>53</v>
      </c>
      <c r="B43" s="18" t="n">
        <f aca="false">SUM('Статья 14 ч. 1'!B40)</f>
        <v>0</v>
      </c>
      <c r="C43" s="18" t="n">
        <f aca="false">SUM('Статья 14 ч. 1'!C40)</f>
        <v>0</v>
      </c>
      <c r="D43" s="18" t="n">
        <f aca="false">SUM('Статья 14 ч. 1'!D40)</f>
        <v>0</v>
      </c>
      <c r="E43" s="18" t="n">
        <f aca="false">SUM('Статья 14 ч. 1'!E40)</f>
        <v>0</v>
      </c>
      <c r="F43" s="18" t="n">
        <f aca="false">SUM('Статья 14 ч. 1'!F40)</f>
        <v>0</v>
      </c>
      <c r="G43" s="18" t="n">
        <f aca="false">SUM('Статья 14 ч. 1'!G40)</f>
        <v>0</v>
      </c>
      <c r="H43" s="18" t="n">
        <f aca="false">SUM('Статья 14 ч. 1'!H40)</f>
        <v>0</v>
      </c>
      <c r="I43" s="18" t="n">
        <f aca="false">SUM('Статья 14 ч. 1'!I40)</f>
        <v>0</v>
      </c>
      <c r="J43" s="18" t="n">
        <f aca="false">SUM('Статья 14 ч. 1'!J40)</f>
        <v>0</v>
      </c>
      <c r="K43" s="18" t="n">
        <f aca="false">SUM('Статья 14 ч. 1'!K40)</f>
        <v>0</v>
      </c>
      <c r="L43" s="18" t="n">
        <f aca="false">SUM('Статья 14 ч. 1'!L40)</f>
        <v>0</v>
      </c>
      <c r="M43" s="18" t="n">
        <f aca="false">SUM('Статья 14 ч. 1'!M40)</f>
        <v>0</v>
      </c>
      <c r="N43" s="18" t="n">
        <f aca="false">SUM('Статья 14 ч. 1'!N40)</f>
        <v>0</v>
      </c>
      <c r="O43" s="18" t="n">
        <f aca="false">SUM('Статья 14 ч. 1'!O40)</f>
        <v>0</v>
      </c>
      <c r="P43" s="18" t="n">
        <f aca="false">SUM('Статья 14 ч. 1'!P40)</f>
        <v>0</v>
      </c>
      <c r="Q43" s="18" t="n">
        <f aca="false">SUM('Статья 14 ч. 1'!Q40)</f>
        <v>0</v>
      </c>
    </row>
    <row r="44" s="16" customFormat="true" ht="44.25" hidden="false" customHeight="true" outlineLevel="0" collapsed="false">
      <c r="A44" s="21" t="s">
        <v>54</v>
      </c>
      <c r="B44" s="18" t="n">
        <f aca="false">SUM('Статья 14 ч. 2'!B40)</f>
        <v>0</v>
      </c>
      <c r="C44" s="18" t="n">
        <f aca="false">SUM('Статья 14 ч. 2'!C40)</f>
        <v>0</v>
      </c>
      <c r="D44" s="18" t="n">
        <f aca="false">SUM('Статья 14 ч. 2'!D40)</f>
        <v>0</v>
      </c>
      <c r="E44" s="18" t="n">
        <f aca="false">SUM('Статья 14 ч. 2'!E40)</f>
        <v>0</v>
      </c>
      <c r="F44" s="18" t="n">
        <f aca="false">SUM('Статья 14 ч. 2'!F40)</f>
        <v>0</v>
      </c>
      <c r="G44" s="18" t="n">
        <f aca="false">SUM('Статья 14 ч. 2'!G40)</f>
        <v>0</v>
      </c>
      <c r="H44" s="18" t="n">
        <f aca="false">SUM('Статья 14 ч. 2'!H40)</f>
        <v>0</v>
      </c>
      <c r="I44" s="18" t="n">
        <f aca="false">SUM('Статья 14 ч. 2'!I40)</f>
        <v>0</v>
      </c>
      <c r="J44" s="18" t="n">
        <f aca="false">SUM('Статья 14 ч. 2'!J40)</f>
        <v>0</v>
      </c>
      <c r="K44" s="18" t="n">
        <f aca="false">SUM('Статья 14 ч. 2'!K40)</f>
        <v>0</v>
      </c>
      <c r="L44" s="18" t="n">
        <f aca="false">SUM('Статья 14 ч. 2'!L40)</f>
        <v>0</v>
      </c>
      <c r="M44" s="18" t="n">
        <f aca="false">SUM('Статья 14 ч. 2'!M40)</f>
        <v>0</v>
      </c>
      <c r="N44" s="18" t="n">
        <f aca="false">SUM('Статья 14 ч. 2'!N40)</f>
        <v>0</v>
      </c>
      <c r="O44" s="18" t="n">
        <f aca="false">SUM('Статья 14 ч. 2'!O40)</f>
        <v>0</v>
      </c>
      <c r="P44" s="18" t="n">
        <f aca="false">SUM('Статья 14 ч. 2'!P40)</f>
        <v>0</v>
      </c>
      <c r="Q44" s="18" t="n">
        <f aca="false">SUM('Статья 14 ч. 2'!Q40)</f>
        <v>0</v>
      </c>
    </row>
    <row r="45" s="16" customFormat="true" ht="186" hidden="false" customHeight="true" outlineLevel="0" collapsed="false">
      <c r="A45" s="14" t="s">
        <v>55</v>
      </c>
      <c r="B45" s="18" t="n">
        <f aca="false">SUM('Статья 17 ч.1'!B40)</f>
        <v>4</v>
      </c>
      <c r="C45" s="18" t="n">
        <f aca="false">SUM('Статья 17 ч.1'!C40)</f>
        <v>38</v>
      </c>
      <c r="D45" s="18" t="n">
        <f aca="false">SUM('Статья 17 ч.1'!D40)</f>
        <v>24</v>
      </c>
      <c r="E45" s="18" t="n">
        <f aca="false">SUM('Статья 17 ч.1'!E40)</f>
        <v>14</v>
      </c>
      <c r="F45" s="18" t="n">
        <f aca="false">SUM('Статья 17 ч.1'!F40)</f>
        <v>0</v>
      </c>
      <c r="G45" s="18" t="n">
        <f aca="false">SUM('Статья 17 ч.1'!G40)</f>
        <v>0</v>
      </c>
      <c r="H45" s="18" t="n">
        <f aca="false">SUM('Статья 17 ч.1'!H40)</f>
        <v>3</v>
      </c>
      <c r="I45" s="18" t="n">
        <f aca="false">SUM('Статья 17 ч.1'!I40)</f>
        <v>0</v>
      </c>
      <c r="J45" s="18" t="n">
        <f aca="false">SUM('Статья 17 ч.1'!J40)</f>
        <v>30</v>
      </c>
      <c r="K45" s="18" t="n">
        <f aca="false">SUM('Статья 17 ч.1'!K40)</f>
        <v>0</v>
      </c>
      <c r="L45" s="18" t="n">
        <f aca="false">SUM('Статья 17 ч.1'!L40)</f>
        <v>38</v>
      </c>
      <c r="M45" s="18" t="n">
        <f aca="false">SUM('Статья 17 ч.1'!M40)</f>
        <v>0</v>
      </c>
      <c r="N45" s="18" t="n">
        <f aca="false">SUM('Статья 17 ч.1'!N40)</f>
        <v>19</v>
      </c>
      <c r="O45" s="18" t="n">
        <f aca="false">SUM('Статья 17 ч.1'!O40)</f>
        <v>18</v>
      </c>
      <c r="P45" s="18" t="n">
        <f aca="false">SUM('Статья 17 ч.1'!P40)</f>
        <v>1</v>
      </c>
      <c r="Q45" s="18" t="n">
        <f aca="false">SUM('Статья 17 ч.1'!Q40)</f>
        <v>1</v>
      </c>
    </row>
    <row r="46" s="16" customFormat="true" ht="63" hidden="false" customHeight="true" outlineLevel="0" collapsed="false">
      <c r="A46" s="14" t="s">
        <v>56</v>
      </c>
      <c r="B46" s="18" t="n">
        <f aca="false">SUM('Статья 17 ч.2'!B40)</f>
        <v>26</v>
      </c>
      <c r="C46" s="18" t="n">
        <f aca="false">SUM('Статья 17 ч.2'!C40)</f>
        <v>27</v>
      </c>
      <c r="D46" s="18" t="n">
        <f aca="false">SUM('Статья 17 ч.2'!D40)</f>
        <v>27</v>
      </c>
      <c r="E46" s="18" t="n">
        <f aca="false">SUM('Статья 17 ч.2'!E40)</f>
        <v>0</v>
      </c>
      <c r="F46" s="18" t="n">
        <f aca="false">SUM('Статья 17 ч.2'!F40)</f>
        <v>0</v>
      </c>
      <c r="G46" s="18" t="n">
        <f aca="false">SUM('Статья 17 ч.2'!G40)</f>
        <v>0</v>
      </c>
      <c r="H46" s="18" t="n">
        <f aca="false">SUM('Статья 17 ч.2'!H40)</f>
        <v>0</v>
      </c>
      <c r="I46" s="18" t="n">
        <f aca="false">SUM('Статья 17 ч.2'!I40)</f>
        <v>0</v>
      </c>
      <c r="J46" s="18" t="n">
        <f aca="false">SUM('Статья 17 ч.2'!J40)</f>
        <v>27</v>
      </c>
      <c r="K46" s="18" t="n">
        <f aca="false">SUM('Статья 17 ч.2'!K40)</f>
        <v>0</v>
      </c>
      <c r="L46" s="18" t="n">
        <f aca="false">SUM('Статья 17 ч.2'!L40)</f>
        <v>49</v>
      </c>
      <c r="M46" s="18" t="n">
        <f aca="false">SUM('Статья 17 ч.2'!M40)</f>
        <v>0</v>
      </c>
      <c r="N46" s="18" t="n">
        <f aca="false">SUM('Статья 17 ч.2'!N40)</f>
        <v>49</v>
      </c>
      <c r="O46" s="18" t="n">
        <f aca="false">SUM('Статья 17 ч.2'!O40)</f>
        <v>0</v>
      </c>
      <c r="P46" s="18" t="n">
        <f aca="false">SUM('Статья 17 ч.2'!P40)</f>
        <v>0</v>
      </c>
      <c r="Q46" s="18" t="n">
        <f aca="false">SUM('Статья 17 ч.2'!Q40)</f>
        <v>5</v>
      </c>
    </row>
    <row r="47" s="16" customFormat="true" ht="51.75" hidden="false" customHeight="true" outlineLevel="0" collapsed="false">
      <c r="A47" s="14" t="s">
        <v>57</v>
      </c>
      <c r="B47" s="18" t="n">
        <f aca="false">SUM('Статья 18'!B40)</f>
        <v>0</v>
      </c>
      <c r="C47" s="18" t="n">
        <f aca="false">SUM('Статья 18'!C40)</f>
        <v>2</v>
      </c>
      <c r="D47" s="18" t="n">
        <f aca="false">SUM('Статья 18'!D40)</f>
        <v>0</v>
      </c>
      <c r="E47" s="18" t="n">
        <f aca="false">SUM('Статья 18'!E40)</f>
        <v>2</v>
      </c>
      <c r="F47" s="18" t="n">
        <f aca="false">SUM('Статья 18'!F40)</f>
        <v>0</v>
      </c>
      <c r="G47" s="18" t="n">
        <f aca="false">SUM('Статья 18'!G40)</f>
        <v>0</v>
      </c>
      <c r="H47" s="18" t="n">
        <f aca="false">SUM('Статья 18'!H40)</f>
        <v>1</v>
      </c>
      <c r="I47" s="18" t="n">
        <f aca="false">SUM('Статья 18'!I40)</f>
        <v>0</v>
      </c>
      <c r="J47" s="18" t="n">
        <f aca="false">SUM('Статья 18'!J40)</f>
        <v>0</v>
      </c>
      <c r="K47" s="18" t="n">
        <f aca="false">SUM('Статья 18'!K40)</f>
        <v>0</v>
      </c>
      <c r="L47" s="18" t="n">
        <f aca="false">SUM('Статья 18'!L40)</f>
        <v>1</v>
      </c>
      <c r="M47" s="18" t="n">
        <f aca="false">SUM('Статья 18'!M40)</f>
        <v>0</v>
      </c>
      <c r="N47" s="18" t="n">
        <f aca="false">SUM('Статья 18'!N40)</f>
        <v>1</v>
      </c>
      <c r="O47" s="18" t="n">
        <f aca="false">SUM('Статья 18'!O40)</f>
        <v>0</v>
      </c>
      <c r="P47" s="18" t="n">
        <f aca="false">SUM('Статья 18'!P40)</f>
        <v>0</v>
      </c>
      <c r="Q47" s="18" t="n">
        <f aca="false">SUM('Статья 18'!Q40)</f>
        <v>0</v>
      </c>
    </row>
    <row r="48" s="16" customFormat="true" ht="105" hidden="false" customHeight="true" outlineLevel="0" collapsed="false">
      <c r="A48" s="14" t="s">
        <v>58</v>
      </c>
      <c r="B48" s="18" t="n">
        <f aca="false">SUM('Статья 18'!B41)</f>
        <v>0</v>
      </c>
      <c r="C48" s="18" t="n">
        <f aca="false">SUM('Статья 20.1 ч.1'!C40)</f>
        <v>0</v>
      </c>
      <c r="D48" s="18" t="n">
        <f aca="false">SUM('Статья 20.1 ч.1'!D40)</f>
        <v>0</v>
      </c>
      <c r="E48" s="18" t="n">
        <f aca="false">SUM('Статья 20.1 ч.1'!E40)</f>
        <v>0</v>
      </c>
      <c r="F48" s="18" t="n">
        <f aca="false">SUM('Статья 20.1 ч.1'!F40)</f>
        <v>0</v>
      </c>
      <c r="G48" s="18" t="n">
        <f aca="false">SUM('Статья 20.1 ч.1'!G40)</f>
        <v>0</v>
      </c>
      <c r="H48" s="18" t="n">
        <f aca="false">SUM('Статья 20.1 ч.1'!H40)</f>
        <v>0</v>
      </c>
      <c r="I48" s="18" t="n">
        <f aca="false">SUM('Статья 20.1 ч.1'!I40)</f>
        <v>0</v>
      </c>
      <c r="J48" s="18" t="n">
        <f aca="false">SUM('Статья 20.1 ч.1'!J40)</f>
        <v>0</v>
      </c>
      <c r="K48" s="18" t="n">
        <f aca="false">SUM('Статья 20.1 ч.1'!K40)</f>
        <v>0</v>
      </c>
      <c r="L48" s="18" t="n">
        <f aca="false">SUM('Статья 20.1 ч.1'!L40)</f>
        <v>0</v>
      </c>
      <c r="M48" s="18" t="n">
        <f aca="false">SUM('Статья 20.1 ч.1'!M40)</f>
        <v>0</v>
      </c>
      <c r="N48" s="18" t="n">
        <f aca="false">SUM('Статья 20.1 ч.1'!N40)</f>
        <v>0</v>
      </c>
      <c r="O48" s="18" t="n">
        <f aca="false">SUM('Статья 20.1 ч.1'!O40)</f>
        <v>0</v>
      </c>
      <c r="P48" s="18" t="n">
        <f aca="false">SUM('Статья 20.1 ч.1'!P40)</f>
        <v>0</v>
      </c>
      <c r="Q48" s="18" t="n">
        <f aca="false">SUM('Статья 20.1 ч.1'!Q40)</f>
        <v>0</v>
      </c>
    </row>
    <row r="49" s="16" customFormat="true" ht="96.75" hidden="false" customHeight="true" outlineLevel="0" collapsed="false">
      <c r="A49" s="14" t="s">
        <v>59</v>
      </c>
      <c r="B49" s="18" t="n">
        <f aca="false">SUM('Статья 18'!B42)</f>
        <v>0</v>
      </c>
      <c r="C49" s="18" t="n">
        <f aca="false">SUM('Статья 20.1 ч.1.1'!C40)</f>
        <v>11</v>
      </c>
      <c r="D49" s="18" t="n">
        <f aca="false">SUM('Статья 20.1 ч.1.1'!D40)</f>
        <v>10</v>
      </c>
      <c r="E49" s="18" t="n">
        <f aca="false">SUM('Статья 20.1 ч.1.1'!E40)</f>
        <v>0</v>
      </c>
      <c r="F49" s="18" t="n">
        <f aca="false">SUM('Статья 20.1 ч.1.1'!F40)</f>
        <v>1</v>
      </c>
      <c r="G49" s="18" t="n">
        <f aca="false">SUM('Статья 20.1 ч.1.1'!G40)</f>
        <v>0</v>
      </c>
      <c r="H49" s="18" t="n">
        <f aca="false">SUM('Статья 20.1 ч.1.1'!H40)</f>
        <v>0</v>
      </c>
      <c r="I49" s="18" t="n">
        <f aca="false">SUM('Статья 20.1 ч.1.1'!I40)</f>
        <v>2</v>
      </c>
      <c r="J49" s="18" t="n">
        <f aca="false">SUM('Статья 20.1 ч.1.1'!J40)</f>
        <v>4</v>
      </c>
      <c r="K49" s="18" t="n">
        <f aca="false">SUM('Статья 20.1 ч.1.1'!K40)</f>
        <v>0</v>
      </c>
      <c r="L49" s="18" t="n">
        <f aca="false">SUM('Статья 20.1 ч.1.1'!L40)</f>
        <v>10</v>
      </c>
      <c r="M49" s="18" t="n">
        <f aca="false">SUM('Статья 20.1 ч.1.1'!M40)</f>
        <v>0</v>
      </c>
      <c r="N49" s="18" t="n">
        <f aca="false">SUM('Статья 20.1 ч.1.1'!N40)</f>
        <v>5</v>
      </c>
      <c r="O49" s="18" t="n">
        <f aca="false">SUM('Статья 20.1 ч.1.1'!O40)</f>
        <v>5</v>
      </c>
      <c r="P49" s="18" t="n">
        <f aca="false">SUM('Статья 20.1 ч.1.1'!P40)</f>
        <v>0</v>
      </c>
      <c r="Q49" s="18" t="n">
        <f aca="false">SUM('Статья 20.1 ч.1.1'!Q40)</f>
        <v>1</v>
      </c>
    </row>
    <row r="50" s="16" customFormat="true" ht="129" hidden="false" customHeight="true" outlineLevel="0" collapsed="false">
      <c r="A50" s="14" t="s">
        <v>60</v>
      </c>
      <c r="B50" s="18" t="n">
        <f aca="false">SUM('Статья 18'!B43)</f>
        <v>0</v>
      </c>
      <c r="C50" s="18" t="n">
        <f aca="false">SUM('Статья 20.1 ч.1.1'!C41)</f>
        <v>0</v>
      </c>
      <c r="D50" s="18" t="n">
        <f aca="false">SUM('Статья 20.1 ч.2'!D40)</f>
        <v>0</v>
      </c>
      <c r="E50" s="18" t="n">
        <f aca="false">SUM('Статья 20.1 ч.2'!E40)</f>
        <v>0</v>
      </c>
      <c r="F50" s="18" t="n">
        <f aca="false">SUM('Статья 20.1 ч.1.1'!F41)</f>
        <v>0</v>
      </c>
      <c r="G50" s="18" t="n">
        <f aca="false">SUM('Статья 20.1 ч.2'!G40)</f>
        <v>0</v>
      </c>
      <c r="H50" s="18" t="n">
        <f aca="false">SUM('Статья 20.1 ч.2'!H40)</f>
        <v>0</v>
      </c>
      <c r="I50" s="18" t="n">
        <f aca="false">SUM('Статья 20.1 ч.2'!I40)</f>
        <v>0</v>
      </c>
      <c r="J50" s="18" t="n">
        <f aca="false">SUM('Статья 20.1 ч.2'!J40)</f>
        <v>0</v>
      </c>
      <c r="K50" s="18" t="n">
        <f aca="false">SUM('Статья 20.1 ч.2'!K40)</f>
        <v>0</v>
      </c>
      <c r="L50" s="18" t="n">
        <f aca="false">SUM('Статья 20.1 ч.2'!L40)</f>
        <v>0</v>
      </c>
      <c r="M50" s="18" t="n">
        <f aca="false">SUM('Статья 20.1 ч.2'!M40)</f>
        <v>0</v>
      </c>
      <c r="N50" s="18" t="n">
        <f aca="false">SUM('Статья 20.1 ч.2'!N40)</f>
        <v>0</v>
      </c>
      <c r="O50" s="18" t="n">
        <f aca="false">SUM('Статья 20.1 ч.2'!O40)</f>
        <v>0</v>
      </c>
      <c r="P50" s="18" t="n">
        <f aca="false">SUM('Статья 20.1 ч.2'!P40)</f>
        <v>0</v>
      </c>
      <c r="Q50" s="18" t="n">
        <f aca="false">SUM('Статья 20.1 ч.2'!Q40)</f>
        <v>0</v>
      </c>
    </row>
    <row r="51" s="16" customFormat="true" ht="129" hidden="false" customHeight="true" outlineLevel="0" collapsed="false">
      <c r="A51" s="14" t="s">
        <v>61</v>
      </c>
      <c r="B51" s="18" t="n">
        <f aca="false">SUM('Статья 18'!B44)</f>
        <v>0</v>
      </c>
      <c r="C51" s="18" t="n">
        <f aca="false">SUM('Статья 20.1 ч.1.1'!C42)</f>
        <v>0</v>
      </c>
      <c r="D51" s="18" t="n">
        <f aca="false">SUM('Статья 20.1 ч.3'!D40)</f>
        <v>0</v>
      </c>
      <c r="E51" s="18" t="n">
        <f aca="false">SUM('Статья 20.1 ч.3'!E40)</f>
        <v>0</v>
      </c>
      <c r="F51" s="18" t="n">
        <f aca="false">SUM('Статья 20.1 ч.1.1'!F42)</f>
        <v>0</v>
      </c>
      <c r="G51" s="18" t="n">
        <f aca="false">SUM('Статья 20.1 ч.3'!G40)</f>
        <v>0</v>
      </c>
      <c r="H51" s="18" t="n">
        <f aca="false">SUM('Статья 20.1 ч.3'!H40)</f>
        <v>0</v>
      </c>
      <c r="I51" s="18" t="n">
        <f aca="false">SUM('Статья 20.1 ч.3'!I40)</f>
        <v>0</v>
      </c>
      <c r="J51" s="18" t="n">
        <f aca="false">SUM('Статья 20.1 ч.3'!J40)</f>
        <v>0</v>
      </c>
      <c r="K51" s="18" t="n">
        <f aca="false">SUM('Статья 20.1 ч.3'!K40)</f>
        <v>0</v>
      </c>
      <c r="L51" s="18" t="n">
        <f aca="false">SUM('Статья 20.1 ч.3'!L40)</f>
        <v>0</v>
      </c>
      <c r="M51" s="18" t="n">
        <f aca="false">SUM('Статья 20.1 ч.3'!M40)</f>
        <v>0</v>
      </c>
      <c r="N51" s="18" t="n">
        <f aca="false">SUM('Статья 20.1 ч.3'!N40)</f>
        <v>0</v>
      </c>
      <c r="O51" s="18" t="n">
        <f aca="false">SUM('Статья 20.1 ч.3'!O40)</f>
        <v>0</v>
      </c>
      <c r="P51" s="18" t="n">
        <f aca="false">SUM('Статья 20.1 ч.3'!P40)</f>
        <v>0</v>
      </c>
      <c r="Q51" s="18" t="n">
        <f aca="false">SUM('Статья 20.1 ч.3'!Q40)</f>
        <v>0</v>
      </c>
    </row>
    <row r="52" s="16" customFormat="true" ht="81.75" hidden="false" customHeight="true" outlineLevel="0" collapsed="false">
      <c r="A52" s="14" t="s">
        <v>62</v>
      </c>
      <c r="B52" s="18" t="n">
        <f aca="false">SUM('Статья 18'!B45)</f>
        <v>0</v>
      </c>
      <c r="C52" s="18" t="n">
        <f aca="false">SUM('Статья 20.1 ч.1.1'!C43)</f>
        <v>0</v>
      </c>
      <c r="D52" s="18" t="n">
        <f aca="false">SUM('Статья 20.1 ч.1'!D40)</f>
        <v>0</v>
      </c>
      <c r="E52" s="18" t="n">
        <f aca="false">SUM('Статья 20.1 ч.1'!E40)</f>
        <v>0</v>
      </c>
      <c r="F52" s="18" t="n">
        <f aca="false">SUM('Статья 20.1 ч.1.1'!F43)</f>
        <v>0</v>
      </c>
      <c r="G52" s="18" t="n">
        <f aca="false">SUM('Статья 20.1 ч.1'!G40)</f>
        <v>0</v>
      </c>
      <c r="H52" s="18" t="n">
        <f aca="false">SUM('Статья 20.1 ч.1'!H40)</f>
        <v>0</v>
      </c>
      <c r="I52" s="18" t="n">
        <f aca="false">SUM('Статья 20.1 ч.1'!I40)</f>
        <v>0</v>
      </c>
      <c r="J52" s="18" t="n">
        <f aca="false">SUM('Статья 20.1 ч.1'!J40)</f>
        <v>0</v>
      </c>
      <c r="K52" s="18" t="n">
        <f aca="false">SUM('Статья 20.1 ч.1'!K40)</f>
        <v>0</v>
      </c>
      <c r="L52" s="18" t="n">
        <f aca="false">SUM('Статья 20.1 ч.1'!L40)</f>
        <v>0</v>
      </c>
      <c r="M52" s="18" t="n">
        <f aca="false">SUM('Статья 20.1 ч.1'!M40)</f>
        <v>0</v>
      </c>
      <c r="N52" s="18" t="n">
        <f aca="false">SUM('Статья 20.1 ч.1'!N40)</f>
        <v>0</v>
      </c>
      <c r="O52" s="18" t="n">
        <f aca="false">SUM('Статья 20.1 ч.1'!O40)</f>
        <v>0</v>
      </c>
      <c r="P52" s="18" t="n">
        <f aca="false">SUM('Статья 20.1 ч.1'!P40)</f>
        <v>0</v>
      </c>
      <c r="Q52" s="18" t="n">
        <f aca="false">SUM('Статья 20.1 ч.1'!Q40)</f>
        <v>0</v>
      </c>
    </row>
    <row r="53" s="16" customFormat="true" ht="103.5" hidden="false" customHeight="true" outlineLevel="0" collapsed="false">
      <c r="A53" s="14" t="s">
        <v>63</v>
      </c>
      <c r="B53" s="18" t="n">
        <f aca="false">SUM('Статья 18'!B46)</f>
        <v>0</v>
      </c>
      <c r="C53" s="18" t="n">
        <f aca="false">SUM('Статья 20.1 ч.1.1'!C44)</f>
        <v>0</v>
      </c>
      <c r="D53" s="18" t="n">
        <f aca="false">SUM('Статья 20.1 ч.5'!D40)</f>
        <v>0</v>
      </c>
      <c r="E53" s="18" t="n">
        <f aca="false">SUM('Статья 20.1 ч.5'!E40)</f>
        <v>0</v>
      </c>
      <c r="F53" s="18" t="n">
        <f aca="false">SUM('Статья 20.1 ч.1.1'!F44)</f>
        <v>0</v>
      </c>
      <c r="G53" s="18" t="n">
        <f aca="false">SUM('Статья 20.1 ч.5'!G40)</f>
        <v>0</v>
      </c>
      <c r="H53" s="18" t="n">
        <f aca="false">SUM('Статья 20.1 ч.5'!H40)</f>
        <v>0</v>
      </c>
      <c r="I53" s="18" t="n">
        <f aca="false">SUM('Статья 20.1 ч.5'!I40)</f>
        <v>0</v>
      </c>
      <c r="J53" s="18" t="n">
        <f aca="false">SUM('Статья 20.1 ч.5'!J40)</f>
        <v>0</v>
      </c>
      <c r="K53" s="18" t="n">
        <f aca="false">SUM('Статья 20.1 ч.5'!K40)</f>
        <v>0</v>
      </c>
      <c r="L53" s="18" t="n">
        <f aca="false">SUM('Статья 20.1 ч.5'!L40)</f>
        <v>0</v>
      </c>
      <c r="M53" s="18" t="n">
        <f aca="false">SUM('Статья 20.1 ч.5'!M40)</f>
        <v>0</v>
      </c>
      <c r="N53" s="18" t="n">
        <f aca="false">SUM('Статья 20.1 ч.5'!N40)</f>
        <v>0</v>
      </c>
      <c r="O53" s="18" t="n">
        <f aca="false">SUM('Статья 20.1 ч.5'!O40)</f>
        <v>0</v>
      </c>
      <c r="P53" s="18" t="n">
        <f aca="false">SUM('Статья 20.1 ч.5'!P40)</f>
        <v>0</v>
      </c>
      <c r="Q53" s="18" t="n">
        <f aca="false">SUM('Статья 20.1 ч.5'!Q40)</f>
        <v>0</v>
      </c>
    </row>
    <row r="54" s="16" customFormat="true" ht="105.75" hidden="false" customHeight="true" outlineLevel="0" collapsed="false">
      <c r="A54" s="14" t="s">
        <v>64</v>
      </c>
      <c r="B54" s="18" t="n">
        <f aca="false">SUM('Статья 18'!B47)</f>
        <v>0</v>
      </c>
      <c r="C54" s="18" t="n">
        <f aca="false">SUM('Статья 20.1 ч.1.1'!C45)</f>
        <v>0</v>
      </c>
      <c r="D54" s="18" t="n">
        <f aca="false">SUM('Статья 20.1 ч.5.1'!D40)</f>
        <v>0</v>
      </c>
      <c r="E54" s="18" t="n">
        <f aca="false">SUM('Статья 20.1 ч.5.1'!E40)</f>
        <v>0</v>
      </c>
      <c r="F54" s="18" t="n">
        <f aca="false">SUM('Статья 20.1 ч.1.1'!F45)</f>
        <v>0</v>
      </c>
      <c r="G54" s="18" t="n">
        <f aca="false">SUM('Статья 20.1 ч.5.1'!G40)</f>
        <v>0</v>
      </c>
      <c r="H54" s="18" t="n">
        <f aca="false">SUM('Статья 20.1 ч.5.1'!H40)</f>
        <v>0</v>
      </c>
      <c r="I54" s="18" t="n">
        <f aca="false">SUM('Статья 20.1 ч.5.1'!I40)</f>
        <v>0</v>
      </c>
      <c r="J54" s="18" t="n">
        <f aca="false">SUM('Статья 20.1 ч.5.1'!J40)</f>
        <v>0</v>
      </c>
      <c r="K54" s="18" t="n">
        <f aca="false">SUM('Статья 20.1 ч.5.1'!K40)</f>
        <v>0</v>
      </c>
      <c r="L54" s="18" t="n">
        <f aca="false">SUM('Статья 20.1 ч.5.1'!L40)</f>
        <v>0</v>
      </c>
      <c r="M54" s="18" t="n">
        <f aca="false">SUM('Статья 20.1 ч.5.1'!M40)</f>
        <v>0</v>
      </c>
      <c r="N54" s="18" t="n">
        <f aca="false">SUM('Статья 20.1 ч.5.1'!N40)</f>
        <v>0</v>
      </c>
      <c r="O54" s="18" t="n">
        <f aca="false">SUM('Статья 20.1 ч.5.1'!O40)</f>
        <v>0</v>
      </c>
      <c r="P54" s="18" t="n">
        <f aca="false">SUM('Статья 20.1 ч.5.1'!P40)</f>
        <v>0</v>
      </c>
      <c r="Q54" s="18" t="n">
        <f aca="false">SUM('Статья 20.1 ч.5.1'!Q40)</f>
        <v>0</v>
      </c>
    </row>
    <row r="55" s="16" customFormat="true" ht="79.5" hidden="false" customHeight="true" outlineLevel="0" collapsed="false">
      <c r="A55" s="14" t="s">
        <v>65</v>
      </c>
      <c r="B55" s="18" t="n">
        <f aca="false">SUM('Статья 18'!B48)</f>
        <v>0</v>
      </c>
      <c r="C55" s="18" t="n">
        <f aca="false">SUM('Статья 20.1 ч.1.1'!C46)</f>
        <v>0</v>
      </c>
      <c r="D55" s="18" t="n">
        <f aca="false">SUM('Статья 20.1 ч.6'!D40)</f>
        <v>0</v>
      </c>
      <c r="E55" s="18" t="n">
        <f aca="false">SUM('Статья 20.1 ч.6'!E40)</f>
        <v>0</v>
      </c>
      <c r="F55" s="18" t="n">
        <f aca="false">SUM('Статья 20.1 ч.1.1'!F46)</f>
        <v>0</v>
      </c>
      <c r="G55" s="18" t="n">
        <f aca="false">SUM('Статья 20.1 ч.6'!G40)</f>
        <v>0</v>
      </c>
      <c r="H55" s="18" t="n">
        <f aca="false">SUM('Статья 20.1 ч.6'!H40)</f>
        <v>0</v>
      </c>
      <c r="I55" s="18" t="n">
        <f aca="false">SUM('Статья 20.1 ч.6'!I40)</f>
        <v>0</v>
      </c>
      <c r="J55" s="18" t="n">
        <f aca="false">SUM('Статья 20.1 ч.6'!J40)</f>
        <v>0</v>
      </c>
      <c r="K55" s="18" t="n">
        <f aca="false">SUM('Статья 20.1 ч.6'!K40)</f>
        <v>0</v>
      </c>
      <c r="L55" s="18" t="n">
        <f aca="false">SUM('Статья 20.1 ч.6'!L40)</f>
        <v>0</v>
      </c>
      <c r="M55" s="18" t="n">
        <f aca="false">SUM('Статья 20.1 ч.6'!M40)</f>
        <v>0</v>
      </c>
      <c r="N55" s="18" t="n">
        <f aca="false">SUM('Статья 20.1 ч.6'!N40)</f>
        <v>0</v>
      </c>
      <c r="O55" s="18" t="n">
        <f aca="false">SUM('Статья 20.1 ч.6'!O40)</f>
        <v>0</v>
      </c>
      <c r="P55" s="18" t="n">
        <f aca="false">SUM('Статья 20.1 ч.6'!P40)</f>
        <v>0</v>
      </c>
      <c r="Q55" s="18" t="n">
        <f aca="false">SUM('Статья 20.1 ч.6'!Q40)</f>
        <v>0</v>
      </c>
    </row>
    <row r="56" s="16" customFormat="true" ht="79.5" hidden="false" customHeight="true" outlineLevel="0" collapsed="false">
      <c r="A56" s="14" t="s">
        <v>66</v>
      </c>
      <c r="B56" s="18" t="n">
        <f aca="false">SUM('Статья 18'!B49)</f>
        <v>0</v>
      </c>
      <c r="C56" s="18" t="n">
        <f aca="false">SUM('Статья 20.1 ч.1.1'!C47)</f>
        <v>0</v>
      </c>
      <c r="D56" s="18" t="n">
        <f aca="false">SUM('Статья 20.1 ч.7'!D40)</f>
        <v>0</v>
      </c>
      <c r="E56" s="18" t="n">
        <f aca="false">SUM('Статья 20.1 ч.7'!E40)</f>
        <v>0</v>
      </c>
      <c r="F56" s="18" t="n">
        <f aca="false">SUM('Статья 20.1 ч.1.1'!F47)</f>
        <v>0</v>
      </c>
      <c r="G56" s="18" t="n">
        <f aca="false">SUM('Статья 20.1 ч.7'!G40)</f>
        <v>0</v>
      </c>
      <c r="H56" s="18" t="n">
        <f aca="false">SUM('Статья 20.1 ч.7'!H40)</f>
        <v>0</v>
      </c>
      <c r="I56" s="18" t="n">
        <f aca="false">SUM('Статья 20.1 ч.7'!I40)</f>
        <v>0</v>
      </c>
      <c r="J56" s="18" t="n">
        <f aca="false">SUM('Статья 20.1 ч.7'!J40)</f>
        <v>0</v>
      </c>
      <c r="K56" s="18" t="n">
        <f aca="false">SUM('Статья 20.1 ч.7'!K40)</f>
        <v>0</v>
      </c>
      <c r="L56" s="18" t="n">
        <f aca="false">SUM('Статья 20.1 ч.7'!L40)</f>
        <v>0</v>
      </c>
      <c r="M56" s="18" t="n">
        <f aca="false">SUM('Статья 20.1 ч.7'!M40)</f>
        <v>0</v>
      </c>
      <c r="N56" s="18" t="n">
        <f aca="false">SUM('Статья 20.1 ч.7'!N40)</f>
        <v>0</v>
      </c>
      <c r="O56" s="18" t="n">
        <f aca="false">SUM('Статья 20.1 ч.7'!O40)</f>
        <v>0</v>
      </c>
      <c r="P56" s="18" t="n">
        <f aca="false">SUM('Статья 20.1 ч.7'!P40)</f>
        <v>0</v>
      </c>
      <c r="Q56" s="18" t="n">
        <f aca="false">SUM('Статья 20.1 ч.7'!Q40)</f>
        <v>0</v>
      </c>
    </row>
    <row r="57" s="16" customFormat="true" ht="73.5" hidden="false" customHeight="true" outlineLevel="0" collapsed="false">
      <c r="A57" s="14" t="s">
        <v>67</v>
      </c>
      <c r="B57" s="18" t="n">
        <f aca="false">SUM('Статья 18'!B50)</f>
        <v>0</v>
      </c>
      <c r="C57" s="18" t="n">
        <f aca="false">SUM('Статья 20.1 ч.1.1'!C48)</f>
        <v>0</v>
      </c>
      <c r="D57" s="18" t="n">
        <f aca="false">SUM('Статья 21.1'!D40)</f>
        <v>1</v>
      </c>
      <c r="E57" s="18" t="n">
        <f aca="false">SUM('Статья 21.1'!E40)</f>
        <v>4</v>
      </c>
      <c r="F57" s="18" t="n">
        <f aca="false">SUM('Статья 20.1 ч.1.1'!F48)</f>
        <v>0</v>
      </c>
      <c r="G57" s="18" t="n">
        <f aca="false">SUM('Статья 21.1'!G40)</f>
        <v>1</v>
      </c>
      <c r="H57" s="18" t="n">
        <f aca="false">SUM('Статья 21.1'!H40)</f>
        <v>2</v>
      </c>
      <c r="I57" s="18" t="n">
        <f aca="false">SUM('Статья 21.1'!I40)</f>
        <v>0</v>
      </c>
      <c r="J57" s="18" t="n">
        <f aca="false">SUM('Статья 21.1'!J40)</f>
        <v>1</v>
      </c>
      <c r="K57" s="18" t="n">
        <f aca="false">SUM('Статья 21.1'!K40)</f>
        <v>0</v>
      </c>
      <c r="L57" s="18" t="n">
        <f aca="false">SUM('Статья 21.1'!L40)</f>
        <v>2</v>
      </c>
      <c r="M57" s="18" t="n">
        <f aca="false">SUM('Статья 21.1'!M40)</f>
        <v>0</v>
      </c>
      <c r="N57" s="18" t="n">
        <f aca="false">SUM('Статья 21.1'!N40)</f>
        <v>1</v>
      </c>
      <c r="O57" s="18" t="n">
        <f aca="false">SUM('Статья 21.1'!O40)</f>
        <v>0</v>
      </c>
      <c r="P57" s="18" t="n">
        <f aca="false">SUM('Статья 21.1'!P40)</f>
        <v>1</v>
      </c>
      <c r="Q57" s="18" t="n">
        <f aca="false">SUM('Статья 21.1'!Q40)</f>
        <v>0</v>
      </c>
    </row>
    <row r="58" s="16" customFormat="true" ht="198.75" hidden="false" customHeight="true" outlineLevel="0" collapsed="false">
      <c r="A58" s="14" t="s">
        <v>68</v>
      </c>
      <c r="B58" s="18" t="n">
        <f aca="false">SUM('Статья 18'!B51)</f>
        <v>0</v>
      </c>
      <c r="C58" s="18" t="n">
        <f aca="false">SUM('Статья 24.1 ч. 1'!C40)</f>
        <v>1</v>
      </c>
      <c r="D58" s="18" t="n">
        <f aca="false">SUM('Статья 21.1'!D41)</f>
        <v>0</v>
      </c>
      <c r="E58" s="18" t="n">
        <f aca="false">SUM('Статья 24.1 ч. 1'!E40)</f>
        <v>1</v>
      </c>
      <c r="F58" s="18" t="n">
        <f aca="false">SUM('Статья 20.1 ч.1.1'!F49)</f>
        <v>0</v>
      </c>
      <c r="G58" s="18" t="n">
        <f aca="false">SUM('Статья 21.1'!G41)</f>
        <v>0</v>
      </c>
      <c r="H58" s="18" t="n">
        <f aca="false">SUM('Статья 21.1'!H41)</f>
        <v>0</v>
      </c>
      <c r="I58" s="18" t="n">
        <f aca="false">SUM('Статья 21.1'!I41)</f>
        <v>0</v>
      </c>
      <c r="J58" s="18" t="n">
        <f aca="false">SUM('Статья 24.1 ч. 1'!J40)</f>
        <v>1</v>
      </c>
      <c r="K58" s="18" t="n">
        <f aca="false">SUM('Статья 24.1 ч. 1'!K40)</f>
        <v>0</v>
      </c>
      <c r="L58" s="18" t="n">
        <f aca="false">SUM('Статья 24.1 ч. 1'!L40)</f>
        <v>1</v>
      </c>
      <c r="M58" s="18" t="n">
        <f aca="false">SUM('Статья 24.1 ч. 1'!M40)</f>
        <v>0</v>
      </c>
      <c r="N58" s="18" t="n">
        <f aca="false">SUM('Статья 24.1 ч. 1'!N40)</f>
        <v>1</v>
      </c>
      <c r="O58" s="18" t="n">
        <f aca="false">SUM('Статья 24.1 ч. 1'!O40)</f>
        <v>0</v>
      </c>
      <c r="P58" s="18" t="n">
        <f aca="false">SUM('Статья 24.1 ч. 1'!P40)</f>
        <v>0</v>
      </c>
      <c r="Q58" s="18" t="n">
        <f aca="false">SUM('Статья 24.1 ч. 1'!Q40)</f>
        <v>0</v>
      </c>
    </row>
    <row r="59" s="16" customFormat="true" ht="101.25" hidden="false" customHeight="true" outlineLevel="0" collapsed="false">
      <c r="A59" s="14" t="s">
        <v>69</v>
      </c>
      <c r="B59" s="18" t="n">
        <f aca="false">SUM('Статья 18'!B52)</f>
        <v>0</v>
      </c>
      <c r="C59" s="18" t="n">
        <f aca="false">SUM('Статья 24.1 ч. 2'!C40)</f>
        <v>10</v>
      </c>
      <c r="D59" s="18" t="n">
        <f aca="false">SUM('Статья 21.1'!D42)</f>
        <v>0</v>
      </c>
      <c r="E59" s="18" t="n">
        <f aca="false">SUM('Статья 24.1 ч. 2'!E40)</f>
        <v>10</v>
      </c>
      <c r="F59" s="18" t="n">
        <f aca="false">SUM('Статья 20.1 ч.1.1'!F50)</f>
        <v>0</v>
      </c>
      <c r="G59" s="18" t="n">
        <f aca="false">SUM('Статья 21.1'!G42)</f>
        <v>0</v>
      </c>
      <c r="H59" s="18" t="n">
        <f aca="false">SUM('Статья 21.1'!H42)</f>
        <v>0</v>
      </c>
      <c r="I59" s="18" t="n">
        <f aca="false">SUM('Статья 21.1'!I42)</f>
        <v>0</v>
      </c>
      <c r="J59" s="18" t="n">
        <f aca="false">SUM('Статья 24.1 ч. 1'!J41)</f>
        <v>0</v>
      </c>
      <c r="K59" s="18" t="n">
        <f aca="false">SUM('Статья 24.1 ч. 2'!K40)</f>
        <v>0</v>
      </c>
      <c r="L59" s="18" t="n">
        <f aca="false">SUM('Статья 24.1 ч. 2'!L40)</f>
        <v>10</v>
      </c>
      <c r="M59" s="18" t="n">
        <f aca="false">SUM('Статья 24.1 ч. 2'!M40)</f>
        <v>0</v>
      </c>
      <c r="N59" s="18" t="n">
        <f aca="false">SUM('Статья 24.1 ч. 2'!N40)</f>
        <v>10</v>
      </c>
      <c r="O59" s="18" t="n">
        <f aca="false">SUM('Статья 24.1 ч. 2'!O40)</f>
        <v>0</v>
      </c>
      <c r="P59" s="18" t="n">
        <f aca="false">SUM('Статья 24.1 ч. 2'!P40)</f>
        <v>0</v>
      </c>
      <c r="Q59" s="18" t="n">
        <f aca="false">SUM('Статья 24.1 ч. 2'!Q40)</f>
        <v>0</v>
      </c>
    </row>
    <row r="60" s="16" customFormat="true" ht="176.25" hidden="false" customHeight="true" outlineLevel="0" collapsed="false">
      <c r="A60" s="14" t="s">
        <v>70</v>
      </c>
      <c r="B60" s="18" t="n">
        <f aca="false">SUM('Статья 18'!B53)</f>
        <v>0</v>
      </c>
      <c r="C60" s="18" t="n">
        <f aca="false">SUM('Статья 24.1 ч. 2'!C41)</f>
        <v>0</v>
      </c>
      <c r="D60" s="18" t="n">
        <f aca="false">SUM('Статья 21.1'!D43)</f>
        <v>0</v>
      </c>
      <c r="E60" s="18" t="n">
        <f aca="false">SUM('Статья 24.1 ч. 2'!E41)</f>
        <v>0</v>
      </c>
      <c r="F60" s="18" t="n">
        <f aca="false">SUM('Статья 20.1 ч.1.1'!F51)</f>
        <v>0</v>
      </c>
      <c r="G60" s="18" t="n">
        <f aca="false">SUM('Статья 21.1'!G43)</f>
        <v>0</v>
      </c>
      <c r="H60" s="18" t="n">
        <f aca="false">SUM('Статья 21.1'!H43)</f>
        <v>0</v>
      </c>
      <c r="I60" s="18" t="n">
        <f aca="false">SUM('Статья 21.1'!I43)</f>
        <v>0</v>
      </c>
      <c r="J60" s="18" t="n">
        <f aca="false">SUM('Статья 24.1 ч. 1'!J42)</f>
        <v>0</v>
      </c>
      <c r="K60" s="18" t="n">
        <f aca="false">SUM('Статья 24.1 ч. 2'!K41)</f>
        <v>0</v>
      </c>
      <c r="L60" s="18" t="n">
        <f aca="false">SUM('Статья 24.1 ч. 2'!L41)</f>
        <v>0</v>
      </c>
      <c r="M60" s="18" t="n">
        <f aca="false">SUM('Статья 24.1 ч. 2'!M41)</f>
        <v>0</v>
      </c>
      <c r="N60" s="18" t="n">
        <f aca="false">SUM('Статья 24.1 ч. 2'!N41)</f>
        <v>0</v>
      </c>
      <c r="O60" s="18" t="n">
        <f aca="false">SUM('Статья 24.1 ч. 2'!O41)</f>
        <v>0</v>
      </c>
      <c r="P60" s="18" t="n">
        <f aca="false">SUM('Статья 24.1 ч. 2'!P41)</f>
        <v>0</v>
      </c>
      <c r="Q60" s="18" t="n">
        <f aca="false">SUM('Статья 24.1 ч. 2'!Q41)</f>
        <v>0</v>
      </c>
    </row>
    <row r="61" s="16" customFormat="true" ht="74.25" hidden="false" customHeight="true" outlineLevel="0" collapsed="false">
      <c r="A61" s="14" t="s">
        <v>71</v>
      </c>
      <c r="B61" s="18" t="n">
        <f aca="false">SUM('Статья 24.1 ч.5'!B40)</f>
        <v>0</v>
      </c>
      <c r="C61" s="18" t="n">
        <f aca="false">SUM('Статья 24.1 ч.5'!C40)</f>
        <v>0</v>
      </c>
      <c r="D61" s="18" t="n">
        <f aca="false">SUM('Статья 24.1 ч.5'!D40)</f>
        <v>0</v>
      </c>
      <c r="E61" s="18" t="n">
        <f aca="false">SUM('Статья 24.1 ч. 2'!E42)</f>
        <v>0</v>
      </c>
      <c r="F61" s="18" t="n">
        <f aca="false">SUM('Статья 20.1 ч.1.1'!F52)</f>
        <v>0</v>
      </c>
      <c r="G61" s="18" t="n">
        <f aca="false">SUM('Статья 24.1 ч.5'!G40)</f>
        <v>0</v>
      </c>
      <c r="H61" s="18" t="n">
        <f aca="false">SUM('Статья 24.1 ч.5'!H40)</f>
        <v>0</v>
      </c>
      <c r="I61" s="18" t="n">
        <f aca="false">SUM('Статья 24.1 ч.5'!I40)</f>
        <v>0</v>
      </c>
      <c r="J61" s="18" t="n">
        <f aca="false">SUM('Статья 24.1 ч.5'!J40)</f>
        <v>0</v>
      </c>
      <c r="K61" s="18" t="n">
        <f aca="false">SUM('Статья 24.1 ч.5'!K40)</f>
        <v>0</v>
      </c>
      <c r="L61" s="18" t="n">
        <f aca="false">SUM('Статья 24.1 ч.5'!L40)</f>
        <v>0</v>
      </c>
      <c r="M61" s="18" t="n">
        <f aca="false">SUM('Статья 24.1 ч.5'!M40)</f>
        <v>0</v>
      </c>
      <c r="N61" s="18" t="n">
        <f aca="false">SUM('Статья 24.1 ч.5'!N40)</f>
        <v>0</v>
      </c>
      <c r="O61" s="18" t="n">
        <f aca="false">SUM('Статья 24.1 ч.5'!O40)</f>
        <v>0</v>
      </c>
      <c r="P61" s="18" t="n">
        <f aca="false">SUM('Статья 24.1 ч.5'!P40)</f>
        <v>0</v>
      </c>
      <c r="Q61" s="18" t="n">
        <f aca="false">SUM('Статья 24.1 ч.5'!Q40)</f>
        <v>0</v>
      </c>
    </row>
    <row r="62" s="16" customFormat="true" ht="112.5" hidden="false" customHeight="true" outlineLevel="0" collapsed="false">
      <c r="A62" s="14" t="s">
        <v>72</v>
      </c>
      <c r="B62" s="18" t="n">
        <f aca="false">SUM('Статья 24.1 ч.6'!B40)</f>
        <v>0</v>
      </c>
      <c r="C62" s="18" t="n">
        <f aca="false">SUM('Статья 24.1 ч.6'!C40)</f>
        <v>0</v>
      </c>
      <c r="D62" s="18" t="n">
        <f aca="false">SUM('Статья 24.1 ч.6'!D40)</f>
        <v>0</v>
      </c>
      <c r="E62" s="18" t="n">
        <f aca="false">SUM('Статья 24.1 ч. 2'!E43)</f>
        <v>0</v>
      </c>
      <c r="F62" s="18" t="n">
        <f aca="false">SUM('Статья 20.1 ч.1.1'!F53)</f>
        <v>0</v>
      </c>
      <c r="G62" s="18" t="n">
        <f aca="false">SUM('Статья 24.1 ч.6'!G40)</f>
        <v>0</v>
      </c>
      <c r="H62" s="18" t="n">
        <f aca="false">SUM('Статья 24.1 ч.6'!H40)</f>
        <v>0</v>
      </c>
      <c r="I62" s="18" t="n">
        <f aca="false">SUM('Статья 24.1 ч.6'!I40)</f>
        <v>0</v>
      </c>
      <c r="J62" s="18" t="n">
        <f aca="false">SUM('Статья 24.1 ч.6'!J40)</f>
        <v>0</v>
      </c>
      <c r="K62" s="18" t="n">
        <f aca="false">SUM('Статья 24.1 ч.6'!K40)</f>
        <v>0</v>
      </c>
      <c r="L62" s="18" t="n">
        <f aca="false">SUM('Статья 24.1 ч.6'!L40)</f>
        <v>0</v>
      </c>
      <c r="M62" s="18" t="n">
        <f aca="false">SUM('Статья 24.1 ч.6'!M40)</f>
        <v>0</v>
      </c>
      <c r="N62" s="18" t="n">
        <f aca="false">SUM('Статья 24.1 ч.6'!N40)</f>
        <v>0</v>
      </c>
      <c r="O62" s="18" t="n">
        <f aca="false">SUM('Статья 24.1 ч.6'!O40)</f>
        <v>0</v>
      </c>
      <c r="P62" s="18" t="n">
        <f aca="false">SUM('Статья 24.1 ч.6'!P40)</f>
        <v>0</v>
      </c>
      <c r="Q62" s="18" t="n">
        <f aca="false">SUM('Статья 24.1 ч.6'!Q40)</f>
        <v>0</v>
      </c>
    </row>
    <row r="63" s="16" customFormat="true" ht="60" hidden="false" customHeight="true" outlineLevel="0" collapsed="false">
      <c r="A63" s="14" t="s">
        <v>73</v>
      </c>
      <c r="B63" s="18" t="n">
        <f aca="false">SUM('Статья 24.1 ч.7'!B40)</f>
        <v>0</v>
      </c>
      <c r="C63" s="18" t="n">
        <f aca="false">SUM('Статья 24.1 ч.7'!C40)</f>
        <v>0</v>
      </c>
      <c r="D63" s="18" t="n">
        <f aca="false">SUM('Статья 24.1 ч.7'!D40)</f>
        <v>0</v>
      </c>
      <c r="E63" s="18" t="n">
        <f aca="false">SUM('Статья 24.1 ч. 2'!E44)</f>
        <v>0</v>
      </c>
      <c r="F63" s="18" t="n">
        <f aca="false">SUM('Статья 20.1 ч.1.1'!F54)</f>
        <v>0</v>
      </c>
      <c r="G63" s="18" t="n">
        <f aca="false">SUM('Статья 24.1 ч.7'!G40)</f>
        <v>0</v>
      </c>
      <c r="H63" s="18" t="n">
        <f aca="false">SUM('Статья 24.1 ч.7'!H40)</f>
        <v>0</v>
      </c>
      <c r="I63" s="18" t="n">
        <f aca="false">SUM('Статья 24.1 ч.7'!I40)</f>
        <v>0</v>
      </c>
      <c r="J63" s="18" t="n">
        <f aca="false">SUM('Статья 24.1 ч.7'!J40)</f>
        <v>0</v>
      </c>
      <c r="K63" s="18" t="n">
        <f aca="false">SUM('Статья 24.1 ч.7'!K40)</f>
        <v>0</v>
      </c>
      <c r="L63" s="18" t="n">
        <f aca="false">SUM('Статья 24.1 ч.7'!L40)</f>
        <v>0</v>
      </c>
      <c r="M63" s="18" t="n">
        <f aca="false">SUM('Статья 24.1 ч.7'!M40)</f>
        <v>0</v>
      </c>
      <c r="N63" s="18" t="n">
        <f aca="false">SUM('Статья 24.1 ч.7'!N40)</f>
        <v>0</v>
      </c>
      <c r="O63" s="18" t="n">
        <f aca="false">SUM('Статья 24.1 ч.7'!O40)</f>
        <v>0</v>
      </c>
      <c r="P63" s="18" t="n">
        <f aca="false">SUM('Статья 24.1 ч.7'!P40)</f>
        <v>0</v>
      </c>
      <c r="Q63" s="18" t="n">
        <f aca="false">SUM('Статья 24.1 ч.7'!Q40)</f>
        <v>0</v>
      </c>
    </row>
    <row r="64" customFormat="false" ht="36" hidden="false" customHeight="true" outlineLevel="0" collapsed="false">
      <c r="A64" s="14" t="s">
        <v>74</v>
      </c>
      <c r="B64" s="18" t="n">
        <f aca="false">SUM('Статья 30'!B40)</f>
        <v>0</v>
      </c>
      <c r="C64" s="18" t="n">
        <f aca="false">SUM('Статья 30'!C40)</f>
        <v>0</v>
      </c>
      <c r="D64" s="18" t="n">
        <f aca="false">SUM('Статья 30'!D40)</f>
        <v>0</v>
      </c>
      <c r="E64" s="18" t="n">
        <f aca="false">SUM('Статья 24.1 ч. 2'!E45)</f>
        <v>0</v>
      </c>
      <c r="F64" s="18" t="n">
        <f aca="false">SUM('Статья 20.1 ч.1.1'!F55)</f>
        <v>0</v>
      </c>
      <c r="G64" s="18" t="n">
        <f aca="false">SUM('Статья 30'!G40)</f>
        <v>0</v>
      </c>
      <c r="H64" s="18" t="n">
        <f aca="false">SUM('Статья 30'!H40)</f>
        <v>0</v>
      </c>
      <c r="I64" s="18" t="n">
        <f aca="false">SUM('Статья 30'!I40)</f>
        <v>0</v>
      </c>
      <c r="J64" s="18" t="n">
        <f aca="false">SUM('Статья 30'!J40)</f>
        <v>0</v>
      </c>
      <c r="K64" s="18" t="n">
        <f aca="false">SUM('Статья 30'!K40)</f>
        <v>0</v>
      </c>
      <c r="L64" s="18" t="n">
        <f aca="false">SUM('Статья 30'!L40)</f>
        <v>0</v>
      </c>
      <c r="M64" s="18" t="n">
        <f aca="false">SUM('Статья 30'!M40)</f>
        <v>0</v>
      </c>
      <c r="N64" s="18" t="n">
        <f aca="false">SUM('Статья 30'!N40)</f>
        <v>0</v>
      </c>
      <c r="O64" s="18" t="n">
        <f aca="false">SUM('Статья 30'!O40)</f>
        <v>0</v>
      </c>
      <c r="P64" s="18" t="n">
        <f aca="false">SUM('Статья 30'!P40)</f>
        <v>0</v>
      </c>
      <c r="Q64" s="18" t="n">
        <f aca="false">SUM('Статья 30'!Q40)</f>
        <v>0</v>
      </c>
    </row>
    <row r="65" customFormat="false" ht="40.5" hidden="false" customHeight="true" outlineLevel="0" collapsed="false">
      <c r="A65" s="14" t="s">
        <v>75</v>
      </c>
      <c r="B65" s="18" t="n">
        <f aca="false">SUM('Статья 31'!B40)</f>
        <v>0</v>
      </c>
      <c r="C65" s="18" t="n">
        <f aca="false">SUM('Статья 31'!C40)</f>
        <v>0</v>
      </c>
      <c r="D65" s="18" t="n">
        <f aca="false">SUM('Статья 31'!D40)</f>
        <v>0</v>
      </c>
      <c r="E65" s="18" t="n">
        <f aca="false">SUM('Статья 24.1 ч. 2'!E46)</f>
        <v>0</v>
      </c>
      <c r="F65" s="18" t="n">
        <f aca="false">SUM('Статья 20.1 ч.1.1'!F56)</f>
        <v>0</v>
      </c>
      <c r="G65" s="18" t="n">
        <f aca="false">SUM('Статья 31'!G40)</f>
        <v>0</v>
      </c>
      <c r="H65" s="18" t="n">
        <f aca="false">SUM('Статья 31'!H40)</f>
        <v>0</v>
      </c>
      <c r="I65" s="18" t="n">
        <f aca="false">SUM('Статья 31'!I40)</f>
        <v>0</v>
      </c>
      <c r="J65" s="18" t="n">
        <f aca="false">SUM('Статья 31'!J40)</f>
        <v>0</v>
      </c>
      <c r="K65" s="18" t="n">
        <f aca="false">SUM('Статья 31'!K40)</f>
        <v>0</v>
      </c>
      <c r="L65" s="18" t="n">
        <f aca="false">SUM('Статья 31'!L40)</f>
        <v>0</v>
      </c>
      <c r="M65" s="18" t="n">
        <f aca="false">SUM('Статья 31'!M40)</f>
        <v>0</v>
      </c>
      <c r="N65" s="18" t="n">
        <f aca="false">SUM('Статья 31'!N40)</f>
        <v>0</v>
      </c>
      <c r="O65" s="18" t="n">
        <f aca="false">SUM('Статья 31'!O40)</f>
        <v>0</v>
      </c>
      <c r="P65" s="18" t="n">
        <f aca="false">SUM('Статья 31'!P40)</f>
        <v>0</v>
      </c>
      <c r="Q65" s="18" t="n">
        <f aca="false">SUM('Статья 31'!Q40)</f>
        <v>0</v>
      </c>
    </row>
    <row r="66" s="23" customFormat="true" ht="45" hidden="false" customHeight="true" outlineLevel="0" collapsed="false">
      <c r="A66" s="20" t="s">
        <v>76</v>
      </c>
      <c r="B66" s="22" t="n">
        <f aca="false">SUM(B12:B65)</f>
        <v>97</v>
      </c>
      <c r="C66" s="22" t="n">
        <f aca="false">SUM(C12:C65)</f>
        <v>1000</v>
      </c>
      <c r="D66" s="22" t="n">
        <f aca="false">SUM(D12:D65)</f>
        <v>260</v>
      </c>
      <c r="E66" s="22" t="n">
        <f aca="false">SUM(E12:E65)</f>
        <v>685</v>
      </c>
      <c r="F66" s="22" t="n">
        <f aca="false">SUM(F12:F65)</f>
        <v>67</v>
      </c>
      <c r="G66" s="22" t="n">
        <f aca="false">SUM(G12:G65)</f>
        <v>9</v>
      </c>
      <c r="H66" s="22" t="n">
        <f aca="false">SUM(H12:H65)</f>
        <v>36</v>
      </c>
      <c r="I66" s="22" t="n">
        <f aca="false">SUM(I12:I65)</f>
        <v>29</v>
      </c>
      <c r="J66" s="22" t="n">
        <f aca="false">SUM(J12:J65)</f>
        <v>155</v>
      </c>
      <c r="K66" s="22" t="n">
        <f aca="false">SUM(K12:K65)</f>
        <v>0</v>
      </c>
      <c r="L66" s="22" t="n">
        <f aca="false">SUM(L12:L65)</f>
        <v>975</v>
      </c>
      <c r="M66" s="22" t="n">
        <f aca="false">SUM(M12:M65)</f>
        <v>0</v>
      </c>
      <c r="N66" s="22" t="n">
        <f aca="false">SUM(N12:N65)</f>
        <v>579</v>
      </c>
      <c r="O66" s="22" t="n">
        <f aca="false">SUM(O12:O65)</f>
        <v>359</v>
      </c>
      <c r="P66" s="22" t="n">
        <f aca="false">SUM(P12:P65)</f>
        <v>39</v>
      </c>
      <c r="Q66" s="22" t="n">
        <f aca="false">SUM(Q12:Q65)</f>
        <v>94</v>
      </c>
    </row>
  </sheetData>
  <mergeCells count="22">
    <mergeCell ref="A2:Q2"/>
    <mergeCell ref="A4:Q4"/>
    <mergeCell ref="A6:A9"/>
    <mergeCell ref="B6:B9"/>
    <mergeCell ref="C6:F6"/>
    <mergeCell ref="G6:G9"/>
    <mergeCell ref="H6:H9"/>
    <mergeCell ref="I6:I9"/>
    <mergeCell ref="J6:J9"/>
    <mergeCell ref="K6:K9"/>
    <mergeCell ref="L6:P6"/>
    <mergeCell ref="Q6:Q9"/>
    <mergeCell ref="C7:C9"/>
    <mergeCell ref="D7:F7"/>
    <mergeCell ref="L7:L9"/>
    <mergeCell ref="M7:P7"/>
    <mergeCell ref="D8:D9"/>
    <mergeCell ref="E8:E9"/>
    <mergeCell ref="F8:F9"/>
    <mergeCell ref="M8:M9"/>
    <mergeCell ref="N8:O8"/>
    <mergeCell ref="P8:P9"/>
  </mergeCells>
  <printOptions headings="false" gridLines="false" gridLinesSet="true" horizontalCentered="false" verticalCentered="false"/>
  <pageMargins left="0.252083333333333" right="0.252083333333333" top="0.752083333333333" bottom="0.752083333333333" header="0.51181102362204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3:S44"/>
  <sheetViews>
    <sheetView showFormulas="false" showGridLines="true" showRowColHeaders="true" showZeros="false" rightToLeft="false" tabSelected="false" showOutlineSymbols="true" defaultGridColor="true" view="pageBreakPreview" topLeftCell="A2" colorId="64" zoomScale="100" zoomScaleNormal="40" zoomScalePageLayoutView="100" workbookViewId="0">
      <selection pane="topLeft" activeCell="B11" activeCellId="0" sqref="B11"/>
    </sheetView>
  </sheetViews>
  <sheetFormatPr defaultColWidth="9.1484375" defaultRowHeight="12.75" zeroHeight="false" outlineLevelRow="0" outlineLevelCol="0"/>
  <cols>
    <col collapsed="false" customWidth="true" hidden="false" outlineLevel="0" max="1" min="1" style="24" width="85"/>
    <col collapsed="false" customWidth="true" hidden="false" outlineLevel="0" max="2" min="2" style="24" width="17.57"/>
    <col collapsed="false" customWidth="true" hidden="false" outlineLevel="0" max="3" min="3" style="24" width="13.71"/>
    <col collapsed="false" customWidth="true" hidden="false" outlineLevel="0" max="4" min="4" style="24" width="17.86"/>
    <col collapsed="false" customWidth="true" hidden="false" outlineLevel="0" max="7" min="5" style="24" width="18.14"/>
    <col collapsed="false" customWidth="true" hidden="false" outlineLevel="0" max="8" min="8" style="24" width="22.71"/>
    <col collapsed="false" customWidth="true" hidden="false" outlineLevel="0" max="9" min="9" style="24" width="18.57"/>
    <col collapsed="false" customWidth="true" hidden="false" outlineLevel="0" max="10" min="10" style="24" width="24.42"/>
    <col collapsed="false" customWidth="true" hidden="false" outlineLevel="0" max="11" min="11" style="24" width="23.14"/>
    <col collapsed="false" customWidth="true" hidden="false" outlineLevel="0" max="12" min="12" style="24" width="14.57"/>
    <col collapsed="false" customWidth="true" hidden="false" outlineLevel="0" max="13" min="13" style="24" width="18.14"/>
    <col collapsed="false" customWidth="true" hidden="false" outlineLevel="0" max="14" min="14" style="24" width="14.57"/>
    <col collapsed="false" customWidth="true" hidden="false" outlineLevel="0" max="16" min="15" style="24" width="19.42"/>
    <col collapsed="false" customWidth="true" hidden="false" outlineLevel="0" max="17" min="17" style="24" width="19.14"/>
    <col collapsed="false" customWidth="true" hidden="false" outlineLevel="0" max="18" min="18" style="24" width="19.71"/>
    <col collapsed="false" customWidth="false" hidden="false" outlineLevel="0" max="16384" min="19" style="24" width="9.14"/>
  </cols>
  <sheetData>
    <row r="3" customFormat="false" ht="38.25" hidden="false" customHeight="true" outlineLevel="0" collapsed="false">
      <c r="A3" s="25" t="s">
        <v>77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5" s="28" customFormat="true" ht="30.75" hidden="false" customHeight="true" outlineLevel="0" collapsed="false">
      <c r="A5" s="26" t="s">
        <v>1</v>
      </c>
      <c r="B5" s="26" t="s">
        <v>2</v>
      </c>
      <c r="C5" s="26" t="s">
        <v>3</v>
      </c>
      <c r="D5" s="26"/>
      <c r="E5" s="26"/>
      <c r="F5" s="26"/>
      <c r="G5" s="26" t="s">
        <v>4</v>
      </c>
      <c r="H5" s="26" t="s">
        <v>5</v>
      </c>
      <c r="I5" s="26" t="s">
        <v>6</v>
      </c>
      <c r="J5" s="27" t="s">
        <v>7</v>
      </c>
      <c r="K5" s="26" t="s">
        <v>8</v>
      </c>
      <c r="L5" s="26" t="s">
        <v>9</v>
      </c>
      <c r="M5" s="26"/>
      <c r="N5" s="26"/>
      <c r="O5" s="26"/>
      <c r="P5" s="26"/>
      <c r="Q5" s="26" t="s">
        <v>10</v>
      </c>
    </row>
    <row r="6" s="28" customFormat="true" ht="13.5" hidden="false" customHeight="true" outlineLevel="0" collapsed="false">
      <c r="A6" s="26"/>
      <c r="B6" s="26"/>
      <c r="C6" s="27" t="s">
        <v>11</v>
      </c>
      <c r="D6" s="26" t="s">
        <v>12</v>
      </c>
      <c r="E6" s="26"/>
      <c r="F6" s="26"/>
      <c r="G6" s="26"/>
      <c r="H6" s="26"/>
      <c r="I6" s="26"/>
      <c r="J6" s="27"/>
      <c r="K6" s="26"/>
      <c r="L6" s="27" t="s">
        <v>13</v>
      </c>
      <c r="M6" s="29" t="s">
        <v>14</v>
      </c>
      <c r="N6" s="29"/>
      <c r="O6" s="29"/>
      <c r="P6" s="29"/>
      <c r="Q6" s="26"/>
    </row>
    <row r="7" s="28" customFormat="true" ht="63.75" hidden="false" customHeight="true" outlineLevel="0" collapsed="false">
      <c r="A7" s="26"/>
      <c r="B7" s="26"/>
      <c r="C7" s="27"/>
      <c r="D7" s="26" t="s">
        <v>15</v>
      </c>
      <c r="E7" s="26" t="s">
        <v>16</v>
      </c>
      <c r="F7" s="26" t="s">
        <v>17</v>
      </c>
      <c r="G7" s="26"/>
      <c r="H7" s="26"/>
      <c r="I7" s="26"/>
      <c r="J7" s="27"/>
      <c r="K7" s="26"/>
      <c r="L7" s="27"/>
      <c r="M7" s="26" t="s">
        <v>18</v>
      </c>
      <c r="N7" s="26" t="s">
        <v>19</v>
      </c>
      <c r="O7" s="26"/>
      <c r="P7" s="26" t="s">
        <v>20</v>
      </c>
      <c r="Q7" s="26"/>
    </row>
    <row r="8" customFormat="false" ht="24.75" hidden="false" customHeight="true" outlineLevel="0" collapsed="false">
      <c r="A8" s="26"/>
      <c r="B8" s="26"/>
      <c r="C8" s="27"/>
      <c r="D8" s="26"/>
      <c r="E8" s="26"/>
      <c r="F8" s="26"/>
      <c r="G8" s="26"/>
      <c r="H8" s="26"/>
      <c r="I8" s="26"/>
      <c r="J8" s="27"/>
      <c r="K8" s="26"/>
      <c r="L8" s="27"/>
      <c r="M8" s="26"/>
      <c r="N8" s="30" t="s">
        <v>21</v>
      </c>
      <c r="O8" s="30" t="s">
        <v>22</v>
      </c>
      <c r="P8" s="26"/>
      <c r="Q8" s="26"/>
    </row>
    <row r="9" customFormat="false" ht="12.75" hidden="false" customHeight="false" outlineLevel="0" collapsed="false">
      <c r="A9" s="31" t="n">
        <v>1</v>
      </c>
      <c r="B9" s="31" t="n">
        <v>2</v>
      </c>
      <c r="C9" s="31" t="n">
        <v>3</v>
      </c>
      <c r="D9" s="31" t="n">
        <v>4</v>
      </c>
      <c r="E9" s="31" t="n">
        <v>5</v>
      </c>
      <c r="F9" s="31" t="n">
        <v>6</v>
      </c>
      <c r="G9" s="31" t="n">
        <v>7</v>
      </c>
      <c r="H9" s="31" t="n">
        <v>8</v>
      </c>
      <c r="I9" s="31" t="n">
        <v>9</v>
      </c>
      <c r="J9" s="31" t="n">
        <v>10</v>
      </c>
      <c r="K9" s="31" t="n">
        <v>11</v>
      </c>
      <c r="L9" s="31" t="n">
        <v>12</v>
      </c>
      <c r="M9" s="31" t="n">
        <v>13</v>
      </c>
      <c r="N9" s="31" t="n">
        <v>14</v>
      </c>
      <c r="O9" s="31" t="n">
        <v>15</v>
      </c>
      <c r="P9" s="31" t="n">
        <v>16</v>
      </c>
      <c r="Q9" s="31" t="n">
        <v>17</v>
      </c>
    </row>
    <row r="10" s="33" customFormat="true" ht="36" hidden="false" customHeight="true" outlineLevel="0" collapsed="false">
      <c r="A10" s="32" t="s">
        <v>31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</row>
    <row r="11" s="33" customFormat="true" ht="36" hidden="false" customHeight="true" outlineLevel="0" collapsed="false">
      <c r="A11" s="34" t="s">
        <v>78</v>
      </c>
      <c r="B11" s="75"/>
      <c r="C11" s="75" t="n">
        <v>0</v>
      </c>
      <c r="D11" s="75"/>
      <c r="E11" s="75"/>
      <c r="F11" s="75"/>
      <c r="G11" s="75"/>
      <c r="H11" s="75"/>
      <c r="I11" s="75"/>
      <c r="J11" s="75"/>
      <c r="K11" s="38"/>
      <c r="L11" s="75"/>
      <c r="M11" s="75"/>
      <c r="N11" s="75"/>
      <c r="O11" s="75"/>
      <c r="P11" s="75"/>
      <c r="Q11" s="75"/>
      <c r="R11" s="36"/>
      <c r="S11" s="37"/>
    </row>
    <row r="12" s="33" customFormat="true" ht="36" hidden="false" customHeight="true" outlineLevel="0" collapsed="false">
      <c r="A12" s="34" t="s">
        <v>79</v>
      </c>
      <c r="B12" s="35"/>
      <c r="C12" s="35"/>
      <c r="D12" s="35"/>
      <c r="E12" s="35"/>
      <c r="F12" s="35"/>
      <c r="G12" s="35"/>
      <c r="H12" s="35"/>
      <c r="I12" s="35"/>
      <c r="J12" s="35"/>
      <c r="K12" s="76"/>
      <c r="L12" s="35"/>
      <c r="M12" s="35"/>
      <c r="N12" s="35"/>
      <c r="O12" s="35"/>
      <c r="P12" s="35"/>
      <c r="Q12" s="35"/>
      <c r="R12" s="36"/>
      <c r="S12" s="37"/>
    </row>
    <row r="13" s="33" customFormat="true" ht="36" hidden="false" customHeight="true" outlineLevel="0" collapsed="false">
      <c r="A13" s="34" t="s">
        <v>80</v>
      </c>
      <c r="B13" s="35"/>
      <c r="C13" s="35"/>
      <c r="D13" s="35"/>
      <c r="E13" s="35"/>
      <c r="F13" s="35"/>
      <c r="G13" s="35"/>
      <c r="H13" s="35"/>
      <c r="I13" s="35"/>
      <c r="J13" s="35"/>
      <c r="K13" s="76"/>
      <c r="L13" s="35"/>
      <c r="M13" s="35"/>
      <c r="N13" s="35"/>
      <c r="O13" s="35"/>
      <c r="P13" s="35"/>
      <c r="Q13" s="35"/>
      <c r="R13" s="36"/>
      <c r="S13" s="37"/>
    </row>
    <row r="14" s="33" customFormat="true" ht="36" hidden="false" customHeight="true" outlineLevel="0" collapsed="false">
      <c r="A14" s="34" t="s">
        <v>81</v>
      </c>
      <c r="B14" s="35"/>
      <c r="C14" s="35"/>
      <c r="D14" s="35"/>
      <c r="E14" s="35"/>
      <c r="F14" s="35"/>
      <c r="G14" s="35"/>
      <c r="H14" s="35"/>
      <c r="I14" s="35"/>
      <c r="J14" s="35"/>
      <c r="K14" s="76"/>
      <c r="L14" s="35"/>
      <c r="M14" s="35"/>
      <c r="N14" s="35"/>
      <c r="O14" s="35"/>
      <c r="P14" s="35"/>
      <c r="Q14" s="35"/>
      <c r="R14" s="36"/>
      <c r="S14" s="37"/>
    </row>
    <row r="15" s="33" customFormat="true" ht="36" hidden="false" customHeight="true" outlineLevel="0" collapsed="false">
      <c r="A15" s="34" t="s">
        <v>82</v>
      </c>
      <c r="B15" s="35"/>
      <c r="C15" s="35"/>
      <c r="D15" s="35"/>
      <c r="E15" s="35"/>
      <c r="F15" s="35"/>
      <c r="G15" s="35"/>
      <c r="H15" s="35"/>
      <c r="I15" s="35"/>
      <c r="J15" s="35"/>
      <c r="K15" s="76"/>
      <c r="L15" s="35"/>
      <c r="M15" s="35"/>
      <c r="N15" s="35"/>
      <c r="O15" s="35"/>
      <c r="P15" s="35"/>
      <c r="Q15" s="35"/>
      <c r="R15" s="36"/>
      <c r="S15" s="37"/>
    </row>
    <row r="16" s="33" customFormat="true" ht="36" hidden="false" customHeight="true" outlineLevel="0" collapsed="false">
      <c r="A16" s="34" t="s">
        <v>83</v>
      </c>
      <c r="B16" s="75"/>
      <c r="C16" s="75"/>
      <c r="D16" s="75"/>
      <c r="E16" s="75"/>
      <c r="F16" s="75"/>
      <c r="G16" s="75"/>
      <c r="H16" s="75"/>
      <c r="I16" s="75"/>
      <c r="J16" s="75"/>
      <c r="K16" s="77"/>
      <c r="L16" s="75"/>
      <c r="M16" s="75"/>
      <c r="N16" s="75"/>
      <c r="O16" s="75"/>
      <c r="P16" s="75"/>
      <c r="Q16" s="75"/>
      <c r="R16" s="36"/>
      <c r="S16" s="37"/>
    </row>
    <row r="17" s="33" customFormat="true" ht="36" hidden="false" customHeight="true" outlineLevel="0" collapsed="false">
      <c r="A17" s="34" t="s">
        <v>84</v>
      </c>
      <c r="B17" s="35"/>
      <c r="C17" s="35"/>
      <c r="D17" s="35"/>
      <c r="E17" s="35"/>
      <c r="F17" s="35"/>
      <c r="G17" s="35"/>
      <c r="H17" s="35"/>
      <c r="I17" s="35"/>
      <c r="J17" s="35"/>
      <c r="K17" s="76"/>
      <c r="L17" s="35"/>
      <c r="M17" s="35"/>
      <c r="N17" s="35"/>
      <c r="O17" s="35"/>
      <c r="P17" s="35"/>
      <c r="Q17" s="35"/>
      <c r="R17" s="36"/>
      <c r="S17" s="37"/>
    </row>
    <row r="18" s="33" customFormat="true" ht="36" hidden="false" customHeight="true" outlineLevel="0" collapsed="false">
      <c r="A18" s="34" t="s">
        <v>85</v>
      </c>
      <c r="B18" s="35"/>
      <c r="C18" s="35"/>
      <c r="D18" s="35"/>
      <c r="E18" s="35"/>
      <c r="F18" s="35"/>
      <c r="G18" s="35"/>
      <c r="H18" s="35"/>
      <c r="I18" s="35"/>
      <c r="J18" s="35"/>
      <c r="K18" s="76"/>
      <c r="L18" s="35"/>
      <c r="M18" s="35"/>
      <c r="N18" s="35"/>
      <c r="O18" s="35"/>
      <c r="P18" s="35"/>
      <c r="Q18" s="35"/>
      <c r="R18" s="36"/>
      <c r="S18" s="37"/>
    </row>
    <row r="19" s="33" customFormat="true" ht="36" hidden="false" customHeight="true" outlineLevel="0" collapsed="false">
      <c r="A19" s="34" t="s">
        <v>86</v>
      </c>
      <c r="B19" s="35"/>
      <c r="C19" s="35"/>
      <c r="D19" s="35"/>
      <c r="E19" s="35"/>
      <c r="F19" s="35"/>
      <c r="G19" s="35"/>
      <c r="H19" s="35"/>
      <c r="I19" s="35"/>
      <c r="J19" s="35"/>
      <c r="K19" s="76"/>
      <c r="L19" s="35"/>
      <c r="M19" s="35"/>
      <c r="N19" s="35"/>
      <c r="O19" s="35"/>
      <c r="P19" s="35"/>
      <c r="Q19" s="35"/>
      <c r="R19" s="36"/>
      <c r="S19" s="37"/>
    </row>
    <row r="20" s="33" customFormat="true" ht="36" hidden="false" customHeight="true" outlineLevel="0" collapsed="false">
      <c r="A20" s="34" t="s">
        <v>87</v>
      </c>
      <c r="B20" s="35"/>
      <c r="C20" s="35"/>
      <c r="D20" s="35"/>
      <c r="E20" s="35"/>
      <c r="F20" s="35"/>
      <c r="G20" s="35"/>
      <c r="H20" s="35"/>
      <c r="I20" s="35"/>
      <c r="J20" s="35"/>
      <c r="K20" s="76"/>
      <c r="L20" s="35"/>
      <c r="M20" s="35"/>
      <c r="N20" s="35"/>
      <c r="O20" s="35"/>
      <c r="P20" s="35"/>
      <c r="Q20" s="35"/>
      <c r="R20" s="36"/>
      <c r="S20" s="37"/>
    </row>
    <row r="21" s="33" customFormat="true" ht="36" hidden="false" customHeight="true" outlineLevel="0" collapsed="false">
      <c r="A21" s="34" t="s">
        <v>88</v>
      </c>
      <c r="B21" s="35"/>
      <c r="C21" s="35"/>
      <c r="D21" s="35"/>
      <c r="E21" s="35"/>
      <c r="F21" s="35"/>
      <c r="G21" s="35"/>
      <c r="H21" s="35"/>
      <c r="I21" s="35"/>
      <c r="J21" s="35"/>
      <c r="K21" s="76"/>
      <c r="L21" s="35"/>
      <c r="M21" s="35"/>
      <c r="N21" s="35"/>
      <c r="O21" s="35"/>
      <c r="P21" s="35"/>
      <c r="Q21" s="35"/>
      <c r="R21" s="36"/>
      <c r="S21" s="37"/>
    </row>
    <row r="22" s="33" customFormat="true" ht="36" hidden="false" customHeight="true" outlineLevel="0" collapsed="false">
      <c r="A22" s="34" t="s">
        <v>89</v>
      </c>
      <c r="B22" s="35"/>
      <c r="C22" s="35"/>
      <c r="D22" s="35"/>
      <c r="E22" s="35"/>
      <c r="F22" s="35"/>
      <c r="G22" s="35"/>
      <c r="H22" s="35"/>
      <c r="I22" s="35"/>
      <c r="J22" s="35"/>
      <c r="K22" s="76"/>
      <c r="L22" s="35"/>
      <c r="M22" s="35"/>
      <c r="N22" s="35"/>
      <c r="O22" s="35"/>
      <c r="P22" s="35"/>
      <c r="Q22" s="35"/>
      <c r="R22" s="36"/>
      <c r="S22" s="37"/>
    </row>
    <row r="23" s="33" customFormat="true" ht="36" hidden="false" customHeight="true" outlineLevel="0" collapsed="false">
      <c r="A23" s="34" t="s">
        <v>90</v>
      </c>
      <c r="B23" s="35"/>
      <c r="C23" s="35"/>
      <c r="D23" s="35"/>
      <c r="E23" s="35"/>
      <c r="F23" s="35"/>
      <c r="G23" s="35"/>
      <c r="H23" s="35"/>
      <c r="I23" s="35"/>
      <c r="J23" s="35"/>
      <c r="K23" s="76"/>
      <c r="L23" s="35"/>
      <c r="M23" s="35"/>
      <c r="N23" s="35"/>
      <c r="O23" s="35"/>
      <c r="P23" s="35"/>
      <c r="Q23" s="35"/>
      <c r="R23" s="36"/>
      <c r="S23" s="37"/>
    </row>
    <row r="24" s="33" customFormat="true" ht="36" hidden="false" customHeight="true" outlineLevel="0" collapsed="false">
      <c r="A24" s="34" t="s">
        <v>91</v>
      </c>
      <c r="B24" s="35"/>
      <c r="C24" s="35"/>
      <c r="D24" s="35"/>
      <c r="E24" s="35"/>
      <c r="F24" s="35"/>
      <c r="G24" s="35"/>
      <c r="H24" s="35"/>
      <c r="I24" s="35"/>
      <c r="J24" s="35"/>
      <c r="K24" s="76"/>
      <c r="L24" s="35"/>
      <c r="M24" s="35"/>
      <c r="N24" s="35"/>
      <c r="O24" s="35"/>
      <c r="P24" s="35"/>
      <c r="Q24" s="35"/>
      <c r="R24" s="36"/>
      <c r="S24" s="37"/>
    </row>
    <row r="25" s="33" customFormat="true" ht="36" hidden="false" customHeight="true" outlineLevel="0" collapsed="false">
      <c r="A25" s="34" t="s">
        <v>92</v>
      </c>
      <c r="B25" s="35"/>
      <c r="C25" s="35"/>
      <c r="D25" s="35"/>
      <c r="E25" s="35"/>
      <c r="F25" s="35"/>
      <c r="G25" s="35"/>
      <c r="H25" s="35"/>
      <c r="I25" s="35"/>
      <c r="J25" s="35"/>
      <c r="K25" s="76"/>
      <c r="L25" s="35"/>
      <c r="M25" s="35"/>
      <c r="N25" s="35"/>
      <c r="O25" s="35"/>
      <c r="P25" s="35"/>
      <c r="Q25" s="35"/>
      <c r="R25" s="36"/>
      <c r="S25" s="37"/>
    </row>
    <row r="26" s="33" customFormat="true" ht="36" hidden="false" customHeight="true" outlineLevel="0" collapsed="false">
      <c r="A26" s="34" t="s">
        <v>93</v>
      </c>
      <c r="B26" s="35"/>
      <c r="C26" s="35"/>
      <c r="D26" s="35"/>
      <c r="E26" s="35"/>
      <c r="F26" s="35"/>
      <c r="G26" s="35"/>
      <c r="H26" s="35"/>
      <c r="I26" s="35"/>
      <c r="J26" s="35"/>
      <c r="K26" s="76"/>
      <c r="L26" s="35"/>
      <c r="M26" s="35"/>
      <c r="N26" s="35"/>
      <c r="O26" s="35"/>
      <c r="P26" s="35"/>
      <c r="Q26" s="35"/>
      <c r="R26" s="36"/>
      <c r="S26" s="37"/>
    </row>
    <row r="27" s="33" customFormat="true" ht="36" hidden="false" customHeight="true" outlineLevel="0" collapsed="false">
      <c r="A27" s="34" t="s">
        <v>94</v>
      </c>
      <c r="B27" s="35"/>
      <c r="C27" s="35"/>
      <c r="D27" s="35"/>
      <c r="E27" s="35"/>
      <c r="F27" s="35"/>
      <c r="G27" s="35"/>
      <c r="H27" s="35"/>
      <c r="I27" s="35"/>
      <c r="J27" s="35"/>
      <c r="K27" s="76"/>
      <c r="L27" s="35"/>
      <c r="M27" s="35"/>
      <c r="N27" s="35"/>
      <c r="O27" s="35"/>
      <c r="P27" s="35"/>
      <c r="Q27" s="35"/>
      <c r="R27" s="36"/>
      <c r="S27" s="37"/>
    </row>
    <row r="28" s="33" customFormat="true" ht="36" hidden="false" customHeight="true" outlineLevel="0" collapsed="false">
      <c r="A28" s="34" t="s">
        <v>95</v>
      </c>
      <c r="B28" s="35"/>
      <c r="C28" s="35"/>
      <c r="D28" s="35"/>
      <c r="E28" s="35"/>
      <c r="F28" s="35"/>
      <c r="G28" s="35"/>
      <c r="H28" s="35"/>
      <c r="I28" s="35"/>
      <c r="J28" s="35"/>
      <c r="K28" s="76"/>
      <c r="L28" s="35"/>
      <c r="M28" s="35"/>
      <c r="N28" s="35"/>
      <c r="O28" s="35"/>
      <c r="P28" s="35"/>
      <c r="Q28" s="35"/>
      <c r="R28" s="36"/>
      <c r="S28" s="37"/>
    </row>
    <row r="29" s="33" customFormat="true" ht="36" hidden="false" customHeight="true" outlineLevel="0" collapsed="false">
      <c r="A29" s="34" t="s">
        <v>96</v>
      </c>
      <c r="B29" s="35"/>
      <c r="C29" s="35"/>
      <c r="D29" s="35"/>
      <c r="E29" s="35"/>
      <c r="F29" s="35"/>
      <c r="G29" s="35"/>
      <c r="H29" s="35"/>
      <c r="I29" s="35"/>
      <c r="J29" s="35"/>
      <c r="K29" s="76"/>
      <c r="L29" s="35"/>
      <c r="M29" s="35"/>
      <c r="N29" s="35"/>
      <c r="O29" s="35"/>
      <c r="P29" s="35"/>
      <c r="Q29" s="35"/>
      <c r="R29" s="36"/>
      <c r="S29" s="37"/>
    </row>
    <row r="30" s="33" customFormat="true" ht="36" hidden="false" customHeight="true" outlineLevel="0" collapsed="false">
      <c r="A30" s="34" t="s">
        <v>97</v>
      </c>
      <c r="B30" s="35"/>
      <c r="C30" s="35"/>
      <c r="D30" s="35"/>
      <c r="E30" s="35"/>
      <c r="F30" s="35"/>
      <c r="G30" s="35"/>
      <c r="H30" s="35"/>
      <c r="I30" s="35"/>
      <c r="J30" s="35"/>
      <c r="K30" s="76"/>
      <c r="L30" s="35"/>
      <c r="M30" s="35"/>
      <c r="N30" s="35"/>
      <c r="O30" s="35"/>
      <c r="P30" s="35"/>
      <c r="Q30" s="35"/>
      <c r="R30" s="36"/>
      <c r="S30" s="37"/>
    </row>
    <row r="31" s="33" customFormat="true" ht="36" hidden="false" customHeight="true" outlineLevel="0" collapsed="false">
      <c r="A31" s="34" t="s">
        <v>98</v>
      </c>
      <c r="B31" s="35"/>
      <c r="C31" s="35"/>
      <c r="D31" s="35"/>
      <c r="E31" s="35"/>
      <c r="F31" s="35"/>
      <c r="G31" s="35"/>
      <c r="H31" s="35"/>
      <c r="I31" s="35"/>
      <c r="J31" s="35"/>
      <c r="K31" s="76"/>
      <c r="L31" s="35"/>
      <c r="M31" s="35"/>
      <c r="N31" s="35"/>
      <c r="O31" s="35"/>
      <c r="P31" s="35"/>
      <c r="Q31" s="35"/>
      <c r="R31" s="36"/>
      <c r="S31" s="37"/>
    </row>
    <row r="32" s="33" customFormat="true" ht="36" hidden="false" customHeight="true" outlineLevel="0" collapsed="false">
      <c r="A32" s="34" t="s">
        <v>99</v>
      </c>
      <c r="B32" s="35"/>
      <c r="C32" s="35"/>
      <c r="D32" s="35"/>
      <c r="E32" s="35"/>
      <c r="F32" s="35"/>
      <c r="G32" s="35"/>
      <c r="H32" s="35"/>
      <c r="I32" s="35"/>
      <c r="J32" s="35"/>
      <c r="K32" s="76"/>
      <c r="L32" s="35"/>
      <c r="M32" s="35"/>
      <c r="N32" s="35"/>
      <c r="O32" s="35"/>
      <c r="P32" s="35"/>
      <c r="Q32" s="35"/>
      <c r="R32" s="36"/>
      <c r="S32" s="37"/>
    </row>
    <row r="33" s="33" customFormat="true" ht="36" hidden="false" customHeight="true" outlineLevel="0" collapsed="false">
      <c r="A33" s="34" t="s">
        <v>100</v>
      </c>
      <c r="B33" s="35"/>
      <c r="C33" s="35"/>
      <c r="D33" s="35"/>
      <c r="E33" s="35"/>
      <c r="F33" s="35"/>
      <c r="G33" s="35"/>
      <c r="H33" s="35"/>
      <c r="I33" s="35"/>
      <c r="J33" s="35"/>
      <c r="K33" s="76"/>
      <c r="L33" s="35"/>
      <c r="M33" s="35"/>
      <c r="N33" s="35"/>
      <c r="O33" s="35"/>
      <c r="P33" s="35"/>
      <c r="Q33" s="35"/>
      <c r="R33" s="36"/>
      <c r="S33" s="37"/>
    </row>
    <row r="34" s="33" customFormat="true" ht="36" hidden="false" customHeight="true" outlineLevel="0" collapsed="false">
      <c r="A34" s="34" t="s">
        <v>101</v>
      </c>
      <c r="B34" s="35"/>
      <c r="C34" s="35"/>
      <c r="D34" s="35"/>
      <c r="E34" s="35"/>
      <c r="F34" s="35"/>
      <c r="G34" s="35"/>
      <c r="H34" s="35"/>
      <c r="I34" s="35"/>
      <c r="J34" s="35"/>
      <c r="K34" s="76"/>
      <c r="L34" s="35"/>
      <c r="M34" s="35"/>
      <c r="N34" s="35"/>
      <c r="O34" s="35"/>
      <c r="P34" s="35"/>
      <c r="Q34" s="35"/>
      <c r="R34" s="36"/>
      <c r="S34" s="37"/>
    </row>
    <row r="35" s="33" customFormat="true" ht="36" hidden="false" customHeight="true" outlineLevel="0" collapsed="false">
      <c r="A35" s="34" t="s">
        <v>102</v>
      </c>
      <c r="B35" s="35"/>
      <c r="C35" s="35"/>
      <c r="D35" s="35"/>
      <c r="E35" s="35"/>
      <c r="F35" s="35"/>
      <c r="G35" s="35"/>
      <c r="H35" s="35"/>
      <c r="I35" s="35"/>
      <c r="J35" s="35"/>
      <c r="K35" s="76"/>
      <c r="L35" s="35"/>
      <c r="M35" s="35"/>
      <c r="N35" s="35"/>
      <c r="O35" s="35"/>
      <c r="P35" s="35"/>
      <c r="Q35" s="35"/>
      <c r="R35" s="36"/>
      <c r="S35" s="37"/>
    </row>
    <row r="36" s="33" customFormat="true" ht="36" hidden="false" customHeight="true" outlineLevel="0" collapsed="false">
      <c r="A36" s="66" t="s">
        <v>103</v>
      </c>
      <c r="B36" s="35"/>
      <c r="C36" s="35"/>
      <c r="D36" s="35"/>
      <c r="E36" s="35"/>
      <c r="F36" s="35"/>
      <c r="G36" s="35"/>
      <c r="H36" s="35"/>
      <c r="I36" s="35"/>
      <c r="J36" s="35"/>
      <c r="K36" s="76"/>
      <c r="L36" s="35"/>
      <c r="M36" s="35"/>
      <c r="N36" s="35"/>
      <c r="O36" s="35"/>
      <c r="P36" s="35"/>
      <c r="Q36" s="35"/>
      <c r="R36" s="36"/>
      <c r="S36" s="37"/>
    </row>
    <row r="37" s="33" customFormat="true" ht="36" hidden="false" customHeight="true" outlineLevel="0" collapsed="false">
      <c r="A37" s="34" t="s">
        <v>104</v>
      </c>
      <c r="B37" s="35"/>
      <c r="C37" s="35"/>
      <c r="D37" s="35"/>
      <c r="E37" s="35"/>
      <c r="F37" s="35"/>
      <c r="G37" s="35"/>
      <c r="H37" s="35"/>
      <c r="I37" s="35"/>
      <c r="J37" s="35"/>
      <c r="K37" s="76"/>
      <c r="L37" s="35"/>
      <c r="M37" s="35"/>
      <c r="N37" s="35"/>
      <c r="O37" s="35"/>
      <c r="P37" s="35"/>
      <c r="Q37" s="35"/>
      <c r="R37" s="36"/>
      <c r="S37" s="37"/>
    </row>
    <row r="38" s="33" customFormat="true" ht="36" hidden="false" customHeight="true" outlineLevel="0" collapsed="false">
      <c r="A38" s="34" t="s">
        <v>105</v>
      </c>
      <c r="B38" s="35"/>
      <c r="C38" s="35"/>
      <c r="D38" s="35"/>
      <c r="E38" s="35"/>
      <c r="F38" s="35"/>
      <c r="G38" s="35"/>
      <c r="H38" s="35"/>
      <c r="I38" s="35"/>
      <c r="J38" s="35"/>
      <c r="K38" s="77"/>
      <c r="L38" s="35"/>
      <c r="M38" s="35"/>
      <c r="N38" s="35"/>
      <c r="O38" s="35"/>
      <c r="P38" s="35"/>
      <c r="Q38" s="35"/>
      <c r="R38" s="36"/>
      <c r="S38" s="37"/>
    </row>
    <row r="39" s="33" customFormat="true" ht="36" hidden="false" customHeight="true" outlineLevel="0" collapsed="false">
      <c r="A39" s="34" t="s">
        <v>106</v>
      </c>
      <c r="B39" s="35"/>
      <c r="C39" s="35"/>
      <c r="D39" s="35"/>
      <c r="E39" s="35"/>
      <c r="F39" s="35"/>
      <c r="G39" s="35"/>
      <c r="H39" s="35"/>
      <c r="I39" s="35"/>
      <c r="J39" s="35"/>
      <c r="K39" s="76"/>
      <c r="L39" s="35"/>
      <c r="M39" s="35"/>
      <c r="N39" s="35"/>
      <c r="O39" s="35"/>
      <c r="P39" s="35"/>
      <c r="Q39" s="78"/>
      <c r="R39" s="36"/>
      <c r="S39" s="37"/>
    </row>
    <row r="40" customFormat="false" ht="32.25" hidden="false" customHeight="true" outlineLevel="0" collapsed="false">
      <c r="A40" s="38" t="s">
        <v>107</v>
      </c>
      <c r="B40" s="39" t="n">
        <f aca="false">SUM(B11:B39)</f>
        <v>0</v>
      </c>
      <c r="C40" s="39" t="n">
        <f aca="false">SUM(C11:C39)</f>
        <v>0</v>
      </c>
      <c r="D40" s="39" t="n">
        <f aca="false">SUM(D11:D39)</f>
        <v>0</v>
      </c>
      <c r="E40" s="39" t="n">
        <f aca="false">SUM(E11:E39)</f>
        <v>0</v>
      </c>
      <c r="F40" s="39" t="n">
        <f aca="false">SUM(F11:F39)</f>
        <v>0</v>
      </c>
      <c r="G40" s="39" t="n">
        <f aca="false">SUM(G11:G39)</f>
        <v>0</v>
      </c>
      <c r="H40" s="39" t="n">
        <f aca="false">SUM(H11:H39)</f>
        <v>0</v>
      </c>
      <c r="I40" s="39" t="n">
        <f aca="false">SUM(I11:I39)</f>
        <v>0</v>
      </c>
      <c r="J40" s="39" t="n">
        <f aca="false">SUM(J11:J39)</f>
        <v>0</v>
      </c>
      <c r="K40" s="39" t="n">
        <f aca="false">SUM(K11:K39)</f>
        <v>0</v>
      </c>
      <c r="L40" s="39" t="n">
        <f aca="false">SUM(L11:L39)</f>
        <v>0</v>
      </c>
      <c r="M40" s="39" t="n">
        <f aca="false">SUM(M11:M39)</f>
        <v>0</v>
      </c>
      <c r="N40" s="39" t="n">
        <f aca="false">SUM(N11:N39)</f>
        <v>0</v>
      </c>
      <c r="O40" s="39" t="n">
        <f aca="false">SUM(O11:O39)</f>
        <v>0</v>
      </c>
      <c r="P40" s="39" t="n">
        <f aca="false">SUM(P11:P39)</f>
        <v>0</v>
      </c>
      <c r="Q40" s="39" t="n">
        <f aca="false">SUM(Q11:Q39)</f>
        <v>0</v>
      </c>
      <c r="R40" s="36"/>
      <c r="S40" s="37"/>
    </row>
    <row r="41" customFormat="false" ht="17.25" hidden="false" customHeight="true" outlineLevel="0" collapsed="false">
      <c r="A41" s="41"/>
    </row>
    <row r="42" customFormat="false" ht="17.25" hidden="false" customHeight="true" outlineLevel="0" collapsed="false">
      <c r="A42" s="41"/>
    </row>
    <row r="43" customFormat="false" ht="17.25" hidden="false" customHeight="true" outlineLevel="0" collapsed="false">
      <c r="A43" s="41"/>
    </row>
    <row r="44" customFormat="false" ht="47.25" hidden="false" customHeight="true" outlineLevel="0" collapsed="false">
      <c r="A44" s="41"/>
      <c r="D44" s="42"/>
    </row>
  </sheetData>
  <sheetProtection algorithmName="SHA-512" hashValue="FjQHPSFrbVJzwbh09i5a4xO3m4ZmfHbjgpaAWaus1XOYf9SydP3fBrDtnXmbuU6ii+51TlymktyeKDAOS3PpPA==" saltValue="F1Y/uUnQ2PmVIrUrnGhJrQ==" spinCount="100000" sheet="true" objects="true" scenarios="true"/>
  <protectedRanges>
    <protectedRange name="edit" sqref="B11:Q39"/>
  </protectedRanges>
  <mergeCells count="22">
    <mergeCell ref="A3:Q3"/>
    <mergeCell ref="A5:A8"/>
    <mergeCell ref="B5:B8"/>
    <mergeCell ref="C5:F5"/>
    <mergeCell ref="G5:G8"/>
    <mergeCell ref="H5:H8"/>
    <mergeCell ref="I5:I8"/>
    <mergeCell ref="J5:J8"/>
    <mergeCell ref="K5:K8"/>
    <mergeCell ref="L5:P5"/>
    <mergeCell ref="Q5:Q8"/>
    <mergeCell ref="C6:C8"/>
    <mergeCell ref="D6:F6"/>
    <mergeCell ref="L6:L8"/>
    <mergeCell ref="M6:P6"/>
    <mergeCell ref="D7:D8"/>
    <mergeCell ref="E7:E8"/>
    <mergeCell ref="F7:F8"/>
    <mergeCell ref="M7:M8"/>
    <mergeCell ref="N7:O7"/>
    <mergeCell ref="P7:P8"/>
    <mergeCell ref="A10:Q1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0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S44"/>
  <sheetViews>
    <sheetView showFormulas="false" showGridLines="true" showRowColHeaders="true" showZeros="false" rightToLeft="false" tabSelected="false" showOutlineSymbols="true" defaultGridColor="true" view="pageBreakPreview" topLeftCell="A14" colorId="64" zoomScale="100" zoomScaleNormal="40" zoomScalePageLayoutView="100" workbookViewId="0">
      <selection pane="topLeft" activeCell="B11" activeCellId="0" sqref="B11"/>
    </sheetView>
  </sheetViews>
  <sheetFormatPr defaultColWidth="9.1484375" defaultRowHeight="12.75" zeroHeight="false" outlineLevelRow="0" outlineLevelCol="0"/>
  <cols>
    <col collapsed="false" customWidth="true" hidden="false" outlineLevel="0" max="1" min="1" style="24" width="86.14"/>
    <col collapsed="false" customWidth="true" hidden="false" outlineLevel="0" max="2" min="2" style="24" width="17.57"/>
    <col collapsed="false" customWidth="true" hidden="false" outlineLevel="0" max="3" min="3" style="24" width="13.71"/>
    <col collapsed="false" customWidth="true" hidden="false" outlineLevel="0" max="4" min="4" style="24" width="17.86"/>
    <col collapsed="false" customWidth="true" hidden="false" outlineLevel="0" max="7" min="5" style="24" width="18.14"/>
    <col collapsed="false" customWidth="true" hidden="false" outlineLevel="0" max="8" min="8" style="24" width="22.71"/>
    <col collapsed="false" customWidth="true" hidden="false" outlineLevel="0" max="9" min="9" style="24" width="18.57"/>
    <col collapsed="false" customWidth="true" hidden="false" outlineLevel="0" max="10" min="10" style="24" width="24.42"/>
    <col collapsed="false" customWidth="true" hidden="false" outlineLevel="0" max="11" min="11" style="24" width="23.14"/>
    <col collapsed="false" customWidth="true" hidden="false" outlineLevel="0" max="12" min="12" style="24" width="14.57"/>
    <col collapsed="false" customWidth="true" hidden="false" outlineLevel="0" max="13" min="13" style="24" width="18.14"/>
    <col collapsed="false" customWidth="true" hidden="false" outlineLevel="0" max="14" min="14" style="24" width="14.57"/>
    <col collapsed="false" customWidth="true" hidden="false" outlineLevel="0" max="16" min="15" style="24" width="19.42"/>
    <col collapsed="false" customWidth="true" hidden="false" outlineLevel="0" max="17" min="17" style="24" width="19.14"/>
    <col collapsed="false" customWidth="true" hidden="false" outlineLevel="0" max="18" min="18" style="24" width="19.71"/>
    <col collapsed="false" customWidth="false" hidden="false" outlineLevel="0" max="16384" min="19" style="24" width="9.14"/>
  </cols>
  <sheetData>
    <row r="3" customFormat="false" ht="38.25" hidden="false" customHeight="true" outlineLevel="0" collapsed="false">
      <c r="A3" s="25" t="s">
        <v>77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5" s="28" customFormat="true" ht="30.75" hidden="false" customHeight="true" outlineLevel="0" collapsed="false">
      <c r="A5" s="26" t="s">
        <v>1</v>
      </c>
      <c r="B5" s="26" t="s">
        <v>2</v>
      </c>
      <c r="C5" s="26" t="s">
        <v>3</v>
      </c>
      <c r="D5" s="26"/>
      <c r="E5" s="26"/>
      <c r="F5" s="26"/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/>
      <c r="N5" s="26"/>
      <c r="O5" s="26"/>
      <c r="P5" s="26"/>
      <c r="Q5" s="26" t="s">
        <v>10</v>
      </c>
    </row>
    <row r="6" s="28" customFormat="true" ht="13.5" hidden="false" customHeight="true" outlineLevel="0" collapsed="false">
      <c r="A6" s="26"/>
      <c r="B6" s="26"/>
      <c r="C6" s="26" t="s">
        <v>11</v>
      </c>
      <c r="D6" s="26" t="s">
        <v>12</v>
      </c>
      <c r="E6" s="26"/>
      <c r="F6" s="26"/>
      <c r="G6" s="26"/>
      <c r="H6" s="26"/>
      <c r="I6" s="26"/>
      <c r="J6" s="26"/>
      <c r="K6" s="26"/>
      <c r="L6" s="26" t="s">
        <v>13</v>
      </c>
      <c r="M6" s="29" t="s">
        <v>14</v>
      </c>
      <c r="N6" s="29"/>
      <c r="O6" s="29"/>
      <c r="P6" s="29"/>
      <c r="Q6" s="26"/>
    </row>
    <row r="7" s="28" customFormat="true" ht="63.75" hidden="false" customHeight="true" outlineLevel="0" collapsed="false">
      <c r="A7" s="26"/>
      <c r="B7" s="26"/>
      <c r="C7" s="26"/>
      <c r="D7" s="26" t="s">
        <v>15</v>
      </c>
      <c r="E7" s="26" t="s">
        <v>16</v>
      </c>
      <c r="F7" s="26" t="s">
        <v>17</v>
      </c>
      <c r="G7" s="26"/>
      <c r="H7" s="26"/>
      <c r="I7" s="26"/>
      <c r="J7" s="26"/>
      <c r="K7" s="26"/>
      <c r="L7" s="26"/>
      <c r="M7" s="26" t="s">
        <v>18</v>
      </c>
      <c r="N7" s="26" t="s">
        <v>19</v>
      </c>
      <c r="O7" s="26"/>
      <c r="P7" s="26" t="s">
        <v>20</v>
      </c>
      <c r="Q7" s="26"/>
    </row>
    <row r="8" customFormat="false" ht="24.75" hidden="false" customHeight="true" outlineLevel="0" collapsed="false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30" t="s">
        <v>21</v>
      </c>
      <c r="O8" s="30" t="s">
        <v>22</v>
      </c>
      <c r="P8" s="26"/>
      <c r="Q8" s="26"/>
    </row>
    <row r="9" customFormat="false" ht="14.25" hidden="false" customHeight="true" outlineLevel="0" collapsed="false">
      <c r="A9" s="64" t="n">
        <v>1</v>
      </c>
      <c r="B9" s="64" t="n">
        <v>2</v>
      </c>
      <c r="C9" s="64" t="n">
        <v>3</v>
      </c>
      <c r="D9" s="64" t="n">
        <v>4</v>
      </c>
      <c r="E9" s="64" t="n">
        <v>5</v>
      </c>
      <c r="F9" s="64" t="n">
        <v>6</v>
      </c>
      <c r="G9" s="64" t="n">
        <v>7</v>
      </c>
      <c r="H9" s="64" t="n">
        <v>8</v>
      </c>
      <c r="I9" s="64" t="n">
        <v>9</v>
      </c>
      <c r="J9" s="64" t="n">
        <v>10</v>
      </c>
      <c r="K9" s="64" t="n">
        <v>11</v>
      </c>
      <c r="L9" s="64" t="n">
        <v>12</v>
      </c>
      <c r="M9" s="64" t="n">
        <v>13</v>
      </c>
      <c r="N9" s="64" t="n">
        <v>14</v>
      </c>
      <c r="O9" s="64" t="n">
        <v>15</v>
      </c>
      <c r="P9" s="64" t="n">
        <v>16</v>
      </c>
      <c r="Q9" s="64" t="n">
        <v>17</v>
      </c>
    </row>
    <row r="10" s="33" customFormat="true" ht="59.25" hidden="false" customHeight="true" outlineLevel="0" collapsed="false">
      <c r="A10" s="79" t="s">
        <v>32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</row>
    <row r="11" s="33" customFormat="true" ht="36" hidden="false" customHeight="true" outlineLevel="0" collapsed="false">
      <c r="A11" s="66" t="s">
        <v>78</v>
      </c>
      <c r="B11" s="80" t="n">
        <v>1</v>
      </c>
      <c r="C11" s="80" t="n">
        <v>0</v>
      </c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36"/>
      <c r="S11" s="37"/>
    </row>
    <row r="12" s="33" customFormat="true" ht="36" hidden="false" customHeight="true" outlineLevel="0" collapsed="false">
      <c r="A12" s="66" t="s">
        <v>79</v>
      </c>
      <c r="B12" s="80"/>
      <c r="C12" s="80" t="n">
        <v>1</v>
      </c>
      <c r="D12" s="80"/>
      <c r="E12" s="80"/>
      <c r="F12" s="80" t="n">
        <v>1</v>
      </c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 t="n">
        <v>1</v>
      </c>
      <c r="R12" s="36"/>
      <c r="S12" s="37"/>
    </row>
    <row r="13" s="33" customFormat="true" ht="36" hidden="false" customHeight="true" outlineLevel="0" collapsed="false">
      <c r="A13" s="66" t="s">
        <v>80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36"/>
      <c r="S13" s="37"/>
    </row>
    <row r="14" s="33" customFormat="true" ht="36" hidden="false" customHeight="true" outlineLevel="0" collapsed="false">
      <c r="A14" s="66" t="s">
        <v>81</v>
      </c>
      <c r="B14" s="78"/>
      <c r="C14" s="78" t="n">
        <v>20</v>
      </c>
      <c r="D14" s="78"/>
      <c r="E14" s="78"/>
      <c r="F14" s="78" t="n">
        <v>20</v>
      </c>
      <c r="G14" s="78"/>
      <c r="H14" s="78"/>
      <c r="I14" s="78"/>
      <c r="J14" s="78"/>
      <c r="K14" s="78"/>
      <c r="L14" s="78" t="n">
        <v>20</v>
      </c>
      <c r="M14" s="78"/>
      <c r="N14" s="78"/>
      <c r="O14" s="78" t="n">
        <v>20</v>
      </c>
      <c r="P14" s="78"/>
      <c r="Q14" s="78"/>
      <c r="R14" s="36"/>
      <c r="S14" s="37"/>
    </row>
    <row r="15" s="33" customFormat="true" ht="36" hidden="false" customHeight="true" outlineLevel="0" collapsed="false">
      <c r="A15" s="66" t="s">
        <v>82</v>
      </c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36"/>
      <c r="S15" s="37"/>
    </row>
    <row r="16" s="33" customFormat="true" ht="36" hidden="false" customHeight="true" outlineLevel="0" collapsed="false">
      <c r="A16" s="66" t="s">
        <v>83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36"/>
      <c r="S16" s="37"/>
    </row>
    <row r="17" s="33" customFormat="true" ht="36" hidden="false" customHeight="true" outlineLevel="0" collapsed="false">
      <c r="A17" s="66" t="s">
        <v>84</v>
      </c>
      <c r="B17" s="80"/>
      <c r="C17" s="80" t="n">
        <v>1</v>
      </c>
      <c r="D17" s="80"/>
      <c r="E17" s="80"/>
      <c r="F17" s="80" t="n">
        <v>1</v>
      </c>
      <c r="G17" s="80"/>
      <c r="H17" s="80"/>
      <c r="I17" s="80"/>
      <c r="J17" s="80" t="n">
        <v>1</v>
      </c>
      <c r="K17" s="80"/>
      <c r="L17" s="80" t="n">
        <v>1</v>
      </c>
      <c r="M17" s="80"/>
      <c r="N17" s="80" t="n">
        <v>1</v>
      </c>
      <c r="O17" s="80"/>
      <c r="P17" s="80"/>
      <c r="Q17" s="80"/>
      <c r="R17" s="36"/>
      <c r="S17" s="37"/>
    </row>
    <row r="18" s="33" customFormat="true" ht="36" hidden="false" customHeight="true" outlineLevel="0" collapsed="false">
      <c r="A18" s="66" t="s">
        <v>85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36"/>
      <c r="S18" s="37"/>
    </row>
    <row r="19" s="33" customFormat="true" ht="36" hidden="false" customHeight="true" outlineLevel="0" collapsed="false">
      <c r="A19" s="66" t="s">
        <v>86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36"/>
      <c r="S19" s="37"/>
    </row>
    <row r="20" s="33" customFormat="true" ht="36" hidden="false" customHeight="true" outlineLevel="0" collapsed="false">
      <c r="A20" s="66" t="s">
        <v>87</v>
      </c>
      <c r="B20" s="80"/>
      <c r="C20" s="80" t="n">
        <v>8</v>
      </c>
      <c r="D20" s="80"/>
      <c r="E20" s="80"/>
      <c r="F20" s="80" t="n">
        <v>8</v>
      </c>
      <c r="G20" s="80"/>
      <c r="H20" s="80"/>
      <c r="I20" s="80"/>
      <c r="J20" s="80"/>
      <c r="K20" s="80"/>
      <c r="L20" s="80" t="n">
        <v>8</v>
      </c>
      <c r="M20" s="80"/>
      <c r="N20" s="80" t="n">
        <v>8</v>
      </c>
      <c r="O20" s="80"/>
      <c r="P20" s="80"/>
      <c r="Q20" s="80"/>
      <c r="R20" s="36"/>
      <c r="S20" s="37"/>
    </row>
    <row r="21" s="33" customFormat="true" ht="36" hidden="false" customHeight="true" outlineLevel="0" collapsed="false">
      <c r="A21" s="66" t="s">
        <v>88</v>
      </c>
      <c r="B21" s="80"/>
      <c r="C21" s="80" t="n">
        <v>2</v>
      </c>
      <c r="D21" s="80"/>
      <c r="E21" s="80"/>
      <c r="F21" s="80" t="n">
        <v>2</v>
      </c>
      <c r="G21" s="80"/>
      <c r="H21" s="80"/>
      <c r="I21" s="80"/>
      <c r="J21" s="80"/>
      <c r="K21" s="80"/>
      <c r="L21" s="80" t="n">
        <v>2</v>
      </c>
      <c r="M21" s="80"/>
      <c r="N21" s="80"/>
      <c r="O21" s="80" t="n">
        <v>2</v>
      </c>
      <c r="P21" s="80"/>
      <c r="Q21" s="80"/>
      <c r="R21" s="36"/>
      <c r="S21" s="37"/>
    </row>
    <row r="22" s="33" customFormat="true" ht="36" hidden="false" customHeight="true" outlineLevel="0" collapsed="false">
      <c r="A22" s="66" t="s">
        <v>89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36"/>
      <c r="S22" s="37"/>
    </row>
    <row r="23" s="33" customFormat="true" ht="36" hidden="false" customHeight="true" outlineLevel="0" collapsed="false">
      <c r="A23" s="66" t="s">
        <v>90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36"/>
      <c r="S23" s="37"/>
    </row>
    <row r="24" s="33" customFormat="true" ht="36" hidden="false" customHeight="true" outlineLevel="0" collapsed="false">
      <c r="A24" s="66" t="s">
        <v>91</v>
      </c>
      <c r="B24" s="80"/>
      <c r="C24" s="80" t="n">
        <v>1</v>
      </c>
      <c r="D24" s="80"/>
      <c r="E24" s="80"/>
      <c r="F24" s="80" t="n">
        <v>1</v>
      </c>
      <c r="G24" s="80"/>
      <c r="H24" s="80"/>
      <c r="I24" s="80"/>
      <c r="J24" s="80"/>
      <c r="K24" s="80"/>
      <c r="L24" s="80" t="n">
        <v>1</v>
      </c>
      <c r="M24" s="80"/>
      <c r="N24" s="80"/>
      <c r="O24" s="80" t="n">
        <v>1</v>
      </c>
      <c r="P24" s="80"/>
      <c r="Q24" s="80"/>
      <c r="R24" s="36"/>
      <c r="S24" s="37"/>
    </row>
    <row r="25" s="33" customFormat="true" ht="36" hidden="false" customHeight="true" outlineLevel="0" collapsed="false">
      <c r="A25" s="66" t="s">
        <v>92</v>
      </c>
      <c r="B25" s="80"/>
      <c r="C25" s="80" t="n">
        <v>4</v>
      </c>
      <c r="D25" s="80"/>
      <c r="E25" s="80"/>
      <c r="F25" s="80" t="n">
        <v>4</v>
      </c>
      <c r="G25" s="80"/>
      <c r="H25" s="80"/>
      <c r="I25" s="80"/>
      <c r="J25" s="80"/>
      <c r="K25" s="80"/>
      <c r="L25" s="80" t="n">
        <v>4</v>
      </c>
      <c r="M25" s="80"/>
      <c r="N25" s="80"/>
      <c r="O25" s="80" t="n">
        <v>4</v>
      </c>
      <c r="P25" s="80"/>
      <c r="Q25" s="80"/>
      <c r="R25" s="36"/>
      <c r="S25" s="37"/>
    </row>
    <row r="26" s="33" customFormat="true" ht="36" hidden="false" customHeight="true" outlineLevel="0" collapsed="false">
      <c r="A26" s="66" t="s">
        <v>93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36"/>
      <c r="S26" s="37"/>
    </row>
    <row r="27" s="33" customFormat="true" ht="36" hidden="false" customHeight="true" outlineLevel="0" collapsed="false">
      <c r="A27" s="66" t="s">
        <v>94</v>
      </c>
      <c r="B27" s="80" t="n">
        <v>1</v>
      </c>
      <c r="C27" s="80" t="n">
        <v>1</v>
      </c>
      <c r="D27" s="80"/>
      <c r="E27" s="80" t="n">
        <v>1</v>
      </c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 t="n">
        <v>1</v>
      </c>
      <c r="R27" s="36"/>
      <c r="S27" s="37"/>
    </row>
    <row r="28" s="33" customFormat="true" ht="36" hidden="false" customHeight="true" outlineLevel="0" collapsed="false">
      <c r="A28" s="66" t="s">
        <v>95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36"/>
      <c r="S28" s="37"/>
    </row>
    <row r="29" s="33" customFormat="true" ht="36" hidden="false" customHeight="true" outlineLevel="0" collapsed="false">
      <c r="A29" s="66" t="s">
        <v>96</v>
      </c>
      <c r="B29" s="80"/>
      <c r="C29" s="80" t="n">
        <v>0</v>
      </c>
      <c r="D29" s="80"/>
      <c r="E29" s="80"/>
      <c r="F29" s="80" t="n">
        <v>0</v>
      </c>
      <c r="G29" s="80"/>
      <c r="H29" s="80"/>
      <c r="I29" s="80"/>
      <c r="J29" s="80"/>
      <c r="K29" s="80"/>
      <c r="L29" s="80" t="n">
        <v>0</v>
      </c>
      <c r="M29" s="80"/>
      <c r="N29" s="80"/>
      <c r="O29" s="80" t="n">
        <v>0</v>
      </c>
      <c r="P29" s="80"/>
      <c r="Q29" s="80"/>
      <c r="R29" s="36"/>
      <c r="S29" s="37"/>
    </row>
    <row r="30" s="33" customFormat="true" ht="36" hidden="false" customHeight="true" outlineLevel="0" collapsed="false">
      <c r="A30" s="66" t="s">
        <v>97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80"/>
      <c r="R30" s="36"/>
      <c r="S30" s="37"/>
    </row>
    <row r="31" s="33" customFormat="true" ht="36" hidden="false" customHeight="true" outlineLevel="0" collapsed="false">
      <c r="A31" s="66" t="s">
        <v>98</v>
      </c>
      <c r="B31" s="80"/>
      <c r="C31" s="80" t="n">
        <v>3</v>
      </c>
      <c r="D31" s="80"/>
      <c r="E31" s="80"/>
      <c r="F31" s="80" t="n">
        <v>3</v>
      </c>
      <c r="G31" s="80"/>
      <c r="H31" s="80"/>
      <c r="I31" s="80"/>
      <c r="J31" s="80"/>
      <c r="K31" s="80"/>
      <c r="L31" s="80" t="n">
        <v>3</v>
      </c>
      <c r="M31" s="80"/>
      <c r="N31" s="80" t="n">
        <v>1</v>
      </c>
      <c r="O31" s="80" t="n">
        <v>2</v>
      </c>
      <c r="P31" s="80"/>
      <c r="Q31" s="80"/>
      <c r="R31" s="36"/>
      <c r="S31" s="37"/>
    </row>
    <row r="32" s="33" customFormat="true" ht="36" hidden="false" customHeight="true" outlineLevel="0" collapsed="false">
      <c r="A32" s="66" t="s">
        <v>99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36"/>
      <c r="S32" s="37"/>
    </row>
    <row r="33" s="33" customFormat="true" ht="36" hidden="false" customHeight="true" outlineLevel="0" collapsed="false">
      <c r="A33" s="66" t="s">
        <v>100</v>
      </c>
      <c r="B33" s="80"/>
      <c r="C33" s="80" t="n">
        <v>3</v>
      </c>
      <c r="D33" s="80"/>
      <c r="E33" s="80"/>
      <c r="F33" s="80" t="n">
        <v>3</v>
      </c>
      <c r="G33" s="80"/>
      <c r="H33" s="80"/>
      <c r="I33" s="80"/>
      <c r="J33" s="80" t="n">
        <v>3</v>
      </c>
      <c r="K33" s="80"/>
      <c r="L33" s="80" t="n">
        <v>3</v>
      </c>
      <c r="M33" s="80"/>
      <c r="N33" s="80"/>
      <c r="O33" s="80" t="n">
        <v>3</v>
      </c>
      <c r="P33" s="80"/>
      <c r="Q33" s="80"/>
      <c r="R33" s="36"/>
      <c r="S33" s="37"/>
    </row>
    <row r="34" s="33" customFormat="true" ht="36" hidden="false" customHeight="true" outlineLevel="0" collapsed="false">
      <c r="A34" s="66" t="s">
        <v>101</v>
      </c>
      <c r="B34" s="80" t="s">
        <v>113</v>
      </c>
      <c r="C34" s="80" t="n">
        <v>12</v>
      </c>
      <c r="D34" s="80" t="n">
        <v>2</v>
      </c>
      <c r="E34" s="80" t="n">
        <v>3</v>
      </c>
      <c r="F34" s="80" t="n">
        <v>7</v>
      </c>
      <c r="G34" s="80" t="s">
        <v>113</v>
      </c>
      <c r="H34" s="80" t="s">
        <v>113</v>
      </c>
      <c r="I34" s="80" t="s">
        <v>113</v>
      </c>
      <c r="J34" s="80" t="s">
        <v>113</v>
      </c>
      <c r="K34" s="80" t="s">
        <v>113</v>
      </c>
      <c r="L34" s="80" t="n">
        <v>8</v>
      </c>
      <c r="M34" s="80" t="s">
        <v>113</v>
      </c>
      <c r="N34" s="80" t="n">
        <v>8</v>
      </c>
      <c r="O34" s="80" t="s">
        <v>113</v>
      </c>
      <c r="P34" s="80" t="s">
        <v>113</v>
      </c>
      <c r="Q34" s="80" t="n">
        <v>4</v>
      </c>
      <c r="R34" s="36"/>
      <c r="S34" s="37"/>
    </row>
    <row r="35" s="33" customFormat="true" ht="36" hidden="false" customHeight="true" outlineLevel="0" collapsed="false">
      <c r="A35" s="66" t="s">
        <v>102</v>
      </c>
      <c r="B35" s="80"/>
      <c r="C35" s="80" t="n">
        <v>2</v>
      </c>
      <c r="D35" s="80"/>
      <c r="E35" s="80"/>
      <c r="F35" s="80" t="n">
        <v>2</v>
      </c>
      <c r="G35" s="80"/>
      <c r="H35" s="80"/>
      <c r="I35" s="80"/>
      <c r="J35" s="80" t="n">
        <v>2</v>
      </c>
      <c r="K35" s="80"/>
      <c r="L35" s="80" t="n">
        <v>2</v>
      </c>
      <c r="M35" s="80"/>
      <c r="N35" s="80"/>
      <c r="O35" s="80" t="n">
        <v>2</v>
      </c>
      <c r="P35" s="80"/>
      <c r="Q35" s="80"/>
      <c r="R35" s="36"/>
      <c r="S35" s="37"/>
    </row>
    <row r="36" s="33" customFormat="true" ht="36" hidden="false" customHeight="true" outlineLevel="0" collapsed="false">
      <c r="A36" s="66" t="s">
        <v>103</v>
      </c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36"/>
      <c r="S36" s="37"/>
    </row>
    <row r="37" s="33" customFormat="true" ht="36" hidden="false" customHeight="true" outlineLevel="0" collapsed="false">
      <c r="A37" s="66" t="s">
        <v>104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36"/>
      <c r="S37" s="37"/>
    </row>
    <row r="38" s="33" customFormat="true" ht="36" hidden="false" customHeight="true" outlineLevel="0" collapsed="false">
      <c r="A38" s="66" t="s">
        <v>105</v>
      </c>
      <c r="B38" s="80"/>
      <c r="C38" s="80" t="n">
        <v>3</v>
      </c>
      <c r="D38" s="80" t="n">
        <v>3</v>
      </c>
      <c r="E38" s="80"/>
      <c r="F38" s="80"/>
      <c r="G38" s="80"/>
      <c r="H38" s="80"/>
      <c r="I38" s="80"/>
      <c r="J38" s="80"/>
      <c r="K38" s="80"/>
      <c r="L38" s="80" t="n">
        <v>3</v>
      </c>
      <c r="M38" s="80"/>
      <c r="N38" s="80" t="n">
        <v>2</v>
      </c>
      <c r="O38" s="80"/>
      <c r="P38" s="80" t="n">
        <v>1</v>
      </c>
      <c r="Q38" s="80"/>
      <c r="R38" s="36"/>
      <c r="S38" s="37"/>
    </row>
    <row r="39" s="33" customFormat="true" ht="36" hidden="false" customHeight="true" outlineLevel="0" collapsed="false">
      <c r="A39" s="66" t="s">
        <v>106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36"/>
      <c r="S39" s="37"/>
    </row>
    <row r="40" customFormat="false" ht="32.25" hidden="false" customHeight="true" outlineLevel="0" collapsed="false">
      <c r="A40" s="71" t="s">
        <v>107</v>
      </c>
      <c r="B40" s="72" t="n">
        <f aca="false">SUM(B11:B39)</f>
        <v>2</v>
      </c>
      <c r="C40" s="72" t="n">
        <f aca="false">SUM(C11:C39)</f>
        <v>61</v>
      </c>
      <c r="D40" s="72" t="n">
        <f aca="false">SUM(D11:D39)</f>
        <v>5</v>
      </c>
      <c r="E40" s="72" t="n">
        <f aca="false">SUM(E11:E39)</f>
        <v>4</v>
      </c>
      <c r="F40" s="72" t="n">
        <f aca="false">SUM(F11:F39)</f>
        <v>52</v>
      </c>
      <c r="G40" s="72" t="n">
        <f aca="false">SUM(G11:G39)</f>
        <v>0</v>
      </c>
      <c r="H40" s="72" t="n">
        <f aca="false">SUM(H11:H39)</f>
        <v>0</v>
      </c>
      <c r="I40" s="72" t="n">
        <f aca="false">SUM(I11:I39)</f>
        <v>0</v>
      </c>
      <c r="J40" s="72" t="n">
        <f aca="false">SUM(J11:J39)</f>
        <v>6</v>
      </c>
      <c r="K40" s="72" t="n">
        <f aca="false">SUM(K11:K39)</f>
        <v>0</v>
      </c>
      <c r="L40" s="72" t="n">
        <f aca="false">SUM(L11:L39)</f>
        <v>55</v>
      </c>
      <c r="M40" s="72" t="n">
        <f aca="false">SUM(M11:M39)</f>
        <v>0</v>
      </c>
      <c r="N40" s="72" t="n">
        <f aca="false">SUM(N11:N39)</f>
        <v>20</v>
      </c>
      <c r="O40" s="72" t="n">
        <f aca="false">SUM(O11:O39)</f>
        <v>34</v>
      </c>
      <c r="P40" s="72" t="n">
        <f aca="false">SUM(P11:P39)</f>
        <v>1</v>
      </c>
      <c r="Q40" s="72" t="n">
        <f aca="false">SUM(Q11:Q39)</f>
        <v>6</v>
      </c>
      <c r="R40" s="36"/>
      <c r="S40" s="37"/>
    </row>
    <row r="41" customFormat="false" ht="17.25" hidden="false" customHeight="true" outlineLevel="0" collapsed="false">
      <c r="A41" s="41"/>
    </row>
    <row r="42" customFormat="false" ht="17.25" hidden="false" customHeight="true" outlineLevel="0" collapsed="false">
      <c r="A42" s="41"/>
    </row>
    <row r="43" customFormat="false" ht="17.25" hidden="false" customHeight="true" outlineLevel="0" collapsed="false">
      <c r="A43" s="41"/>
    </row>
    <row r="44" customFormat="false" ht="47.25" hidden="false" customHeight="true" outlineLevel="0" collapsed="false">
      <c r="A44" s="41"/>
      <c r="D44" s="42"/>
    </row>
  </sheetData>
  <sheetProtection algorithmName="SHA-512" hashValue="Z2YuQNCaWyrENDjt89zzMs3HNDA2Qmrld0MzeLrJAD4hgvkvwq7UBgIsnzyLhK8gD/8BiC5JV7jqJcykJSoiVw==" saltValue="HU3p7WYZFo+JEdAEvccg5Q==" spinCount="100000" sheet="true" objects="true" scenarios="true"/>
  <protectedRanges>
    <protectedRange name="edit" sqref="B11:Q39"/>
  </protectedRanges>
  <mergeCells count="22">
    <mergeCell ref="A3:Q3"/>
    <mergeCell ref="A5:A8"/>
    <mergeCell ref="B5:B8"/>
    <mergeCell ref="C5:F5"/>
    <mergeCell ref="G5:G8"/>
    <mergeCell ref="H5:H8"/>
    <mergeCell ref="I5:I8"/>
    <mergeCell ref="J5:J8"/>
    <mergeCell ref="K5:K8"/>
    <mergeCell ref="L5:P5"/>
    <mergeCell ref="Q5:Q8"/>
    <mergeCell ref="C6:C8"/>
    <mergeCell ref="D6:F6"/>
    <mergeCell ref="L6:L8"/>
    <mergeCell ref="M6:P6"/>
    <mergeCell ref="D7:D8"/>
    <mergeCell ref="E7:E8"/>
    <mergeCell ref="F7:F8"/>
    <mergeCell ref="M7:M8"/>
    <mergeCell ref="N7:O7"/>
    <mergeCell ref="P7:P8"/>
    <mergeCell ref="A10:Q1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S44"/>
  <sheetViews>
    <sheetView showFormulas="false" showGridLines="true" showRowColHeaders="true" showZeros="false" rightToLeft="false" tabSelected="false" showOutlineSymbols="true" defaultGridColor="true" view="pageBreakPreview" topLeftCell="A5" colorId="64" zoomScale="100" zoomScaleNormal="40" zoomScalePageLayoutView="100" workbookViewId="0">
      <selection pane="topLeft" activeCell="B11" activeCellId="0" sqref="B11"/>
    </sheetView>
  </sheetViews>
  <sheetFormatPr defaultColWidth="9.1484375" defaultRowHeight="12.75" zeroHeight="false" outlineLevelRow="0" outlineLevelCol="0"/>
  <cols>
    <col collapsed="false" customWidth="true" hidden="false" outlineLevel="0" max="1" min="1" style="81" width="85.42"/>
    <col collapsed="false" customWidth="true" hidden="false" outlineLevel="0" max="2" min="2" style="81" width="17.57"/>
    <col collapsed="false" customWidth="true" hidden="false" outlineLevel="0" max="3" min="3" style="81" width="13.71"/>
    <col collapsed="false" customWidth="true" hidden="false" outlineLevel="0" max="4" min="4" style="81" width="17.86"/>
    <col collapsed="false" customWidth="true" hidden="false" outlineLevel="0" max="5" min="5" style="81" width="18.14"/>
    <col collapsed="false" customWidth="true" hidden="false" outlineLevel="0" max="6" min="6" style="81" width="14.71"/>
    <col collapsed="false" customWidth="true" hidden="false" outlineLevel="0" max="7" min="7" style="81" width="18.14"/>
    <col collapsed="false" customWidth="true" hidden="false" outlineLevel="0" max="8" min="8" style="81" width="22.71"/>
    <col collapsed="false" customWidth="true" hidden="false" outlineLevel="0" max="9" min="9" style="81" width="18.57"/>
    <col collapsed="false" customWidth="true" hidden="false" outlineLevel="0" max="10" min="10" style="81" width="24.42"/>
    <col collapsed="false" customWidth="true" hidden="false" outlineLevel="0" max="11" min="11" style="81" width="23.14"/>
    <col collapsed="false" customWidth="true" hidden="false" outlineLevel="0" max="12" min="12" style="81" width="14.57"/>
    <col collapsed="false" customWidth="true" hidden="false" outlineLevel="0" max="13" min="13" style="81" width="18.14"/>
    <col collapsed="false" customWidth="true" hidden="false" outlineLevel="0" max="14" min="14" style="81" width="14.57"/>
    <col collapsed="false" customWidth="true" hidden="false" outlineLevel="0" max="16" min="15" style="81" width="19.42"/>
    <col collapsed="false" customWidth="true" hidden="false" outlineLevel="0" max="17" min="17" style="81" width="19.14"/>
    <col collapsed="false" customWidth="true" hidden="false" outlineLevel="0" max="18" min="18" style="81" width="19.71"/>
    <col collapsed="false" customWidth="false" hidden="false" outlineLevel="0" max="16384" min="19" style="81" width="9.14"/>
  </cols>
  <sheetData>
    <row r="3" customFormat="false" ht="38.25" hidden="false" customHeight="true" outlineLevel="0" collapsed="false">
      <c r="A3" s="82" t="s">
        <v>77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</row>
    <row r="5" s="83" customFormat="true" ht="30.75" hidden="false" customHeight="true" outlineLevel="0" collapsed="false">
      <c r="A5" s="27" t="s">
        <v>1</v>
      </c>
      <c r="B5" s="27" t="s">
        <v>2</v>
      </c>
      <c r="C5" s="27" t="s">
        <v>3</v>
      </c>
      <c r="D5" s="27"/>
      <c r="E5" s="27"/>
      <c r="F5" s="27"/>
      <c r="G5" s="27" t="s">
        <v>4</v>
      </c>
      <c r="H5" s="27" t="s">
        <v>5</v>
      </c>
      <c r="I5" s="27" t="s">
        <v>6</v>
      </c>
      <c r="J5" s="27" t="s">
        <v>7</v>
      </c>
      <c r="K5" s="27" t="s">
        <v>8</v>
      </c>
      <c r="L5" s="27" t="s">
        <v>9</v>
      </c>
      <c r="M5" s="27"/>
      <c r="N5" s="27"/>
      <c r="O5" s="27"/>
      <c r="P5" s="27"/>
      <c r="Q5" s="27" t="s">
        <v>10</v>
      </c>
    </row>
    <row r="6" s="83" customFormat="true" ht="13.5" hidden="false" customHeight="true" outlineLevel="0" collapsed="false">
      <c r="A6" s="27"/>
      <c r="B6" s="27"/>
      <c r="C6" s="27" t="s">
        <v>11</v>
      </c>
      <c r="D6" s="27" t="s">
        <v>12</v>
      </c>
      <c r="E6" s="27"/>
      <c r="F6" s="27"/>
      <c r="G6" s="27"/>
      <c r="H6" s="27"/>
      <c r="I6" s="27"/>
      <c r="J6" s="27"/>
      <c r="K6" s="27"/>
      <c r="L6" s="27" t="s">
        <v>13</v>
      </c>
      <c r="M6" s="84" t="s">
        <v>14</v>
      </c>
      <c r="N6" s="84"/>
      <c r="O6" s="84"/>
      <c r="P6" s="84"/>
      <c r="Q6" s="27"/>
    </row>
    <row r="7" s="83" customFormat="true" ht="63.75" hidden="false" customHeight="true" outlineLevel="0" collapsed="false">
      <c r="A7" s="27"/>
      <c r="B7" s="27"/>
      <c r="C7" s="27"/>
      <c r="D7" s="27" t="s">
        <v>15</v>
      </c>
      <c r="E7" s="27" t="s">
        <v>16</v>
      </c>
      <c r="F7" s="27" t="s">
        <v>17</v>
      </c>
      <c r="G7" s="27"/>
      <c r="H7" s="27"/>
      <c r="I7" s="27"/>
      <c r="J7" s="27"/>
      <c r="K7" s="27"/>
      <c r="L7" s="27"/>
      <c r="M7" s="27" t="s">
        <v>18</v>
      </c>
      <c r="N7" s="27" t="s">
        <v>19</v>
      </c>
      <c r="O7" s="27"/>
      <c r="P7" s="27" t="s">
        <v>20</v>
      </c>
      <c r="Q7" s="27"/>
    </row>
    <row r="8" customFormat="false" ht="24.75" hidden="false" customHeight="true" outlineLevel="0" collapsed="false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85" t="s">
        <v>21</v>
      </c>
      <c r="O8" s="85" t="s">
        <v>22</v>
      </c>
      <c r="P8" s="27"/>
      <c r="Q8" s="27"/>
    </row>
    <row r="9" customFormat="false" ht="12.75" hidden="false" customHeight="false" outlineLevel="0" collapsed="false">
      <c r="A9" s="86" t="n">
        <v>1</v>
      </c>
      <c r="B9" s="86" t="n">
        <v>2</v>
      </c>
      <c r="C9" s="86" t="n">
        <v>3</v>
      </c>
      <c r="D9" s="86" t="n">
        <v>4</v>
      </c>
      <c r="E9" s="86" t="n">
        <v>5</v>
      </c>
      <c r="F9" s="86" t="n">
        <v>6</v>
      </c>
      <c r="G9" s="86" t="n">
        <v>7</v>
      </c>
      <c r="H9" s="86" t="n">
        <v>8</v>
      </c>
      <c r="I9" s="86" t="n">
        <v>9</v>
      </c>
      <c r="J9" s="86" t="n">
        <v>10</v>
      </c>
      <c r="K9" s="86" t="n">
        <v>11</v>
      </c>
      <c r="L9" s="86" t="n">
        <v>12</v>
      </c>
      <c r="M9" s="86" t="n">
        <v>13</v>
      </c>
      <c r="N9" s="86" t="n">
        <v>14</v>
      </c>
      <c r="O9" s="86" t="n">
        <v>15</v>
      </c>
      <c r="P9" s="86" t="n">
        <v>16</v>
      </c>
      <c r="Q9" s="86" t="n">
        <v>17</v>
      </c>
    </row>
    <row r="10" s="88" customFormat="true" ht="36" hidden="false" customHeight="true" outlineLevel="0" collapsed="false">
      <c r="A10" s="87" t="s">
        <v>116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</row>
    <row r="11" s="88" customFormat="true" ht="36" hidden="false" customHeight="true" outlineLevel="0" collapsed="false">
      <c r="A11" s="34" t="s">
        <v>78</v>
      </c>
      <c r="B11" s="75"/>
      <c r="C11" s="75" t="n">
        <v>0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89"/>
      <c r="S11" s="90"/>
    </row>
    <row r="12" s="88" customFormat="true" ht="36" hidden="false" customHeight="true" outlineLevel="0" collapsed="false">
      <c r="A12" s="34" t="s">
        <v>79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89"/>
      <c r="S12" s="90"/>
    </row>
    <row r="13" s="88" customFormat="true" ht="36" hidden="false" customHeight="true" outlineLevel="0" collapsed="false">
      <c r="A13" s="34" t="s">
        <v>80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89"/>
      <c r="S13" s="90"/>
    </row>
    <row r="14" s="88" customFormat="true" ht="36" hidden="false" customHeight="true" outlineLevel="0" collapsed="false">
      <c r="A14" s="34" t="s">
        <v>81</v>
      </c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89"/>
      <c r="S14" s="90"/>
    </row>
    <row r="15" s="88" customFormat="true" ht="36" hidden="false" customHeight="true" outlineLevel="0" collapsed="false">
      <c r="A15" s="34" t="s">
        <v>82</v>
      </c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89"/>
      <c r="S15" s="90"/>
    </row>
    <row r="16" s="88" customFormat="true" ht="36" hidden="false" customHeight="true" outlineLevel="0" collapsed="false">
      <c r="A16" s="34" t="s">
        <v>83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89"/>
      <c r="S16" s="90"/>
    </row>
    <row r="17" s="88" customFormat="true" ht="36" hidden="false" customHeight="true" outlineLevel="0" collapsed="false">
      <c r="A17" s="34" t="s">
        <v>84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89"/>
      <c r="S17" s="90"/>
    </row>
    <row r="18" s="88" customFormat="true" ht="36" hidden="false" customHeight="true" outlineLevel="0" collapsed="false">
      <c r="A18" s="34" t="s">
        <v>85</v>
      </c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89"/>
      <c r="S18" s="90"/>
    </row>
    <row r="19" s="88" customFormat="true" ht="36" hidden="false" customHeight="true" outlineLevel="0" collapsed="false">
      <c r="A19" s="34" t="s">
        <v>86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89"/>
      <c r="S19" s="90"/>
    </row>
    <row r="20" s="88" customFormat="true" ht="36" hidden="false" customHeight="true" outlineLevel="0" collapsed="false">
      <c r="A20" s="34" t="s">
        <v>87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89"/>
      <c r="S20" s="90"/>
    </row>
    <row r="21" s="88" customFormat="true" ht="36" hidden="false" customHeight="true" outlineLevel="0" collapsed="false">
      <c r="A21" s="34" t="s">
        <v>88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89"/>
      <c r="S21" s="90"/>
    </row>
    <row r="22" s="88" customFormat="true" ht="36" hidden="false" customHeight="true" outlineLevel="0" collapsed="false">
      <c r="A22" s="34" t="s">
        <v>89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89"/>
      <c r="S22" s="90"/>
    </row>
    <row r="23" s="88" customFormat="true" ht="36" hidden="false" customHeight="true" outlineLevel="0" collapsed="false">
      <c r="A23" s="34" t="s">
        <v>90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89"/>
      <c r="S23" s="90"/>
    </row>
    <row r="24" s="88" customFormat="true" ht="36" hidden="false" customHeight="true" outlineLevel="0" collapsed="false">
      <c r="A24" s="34" t="s">
        <v>91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89"/>
      <c r="S24" s="90"/>
    </row>
    <row r="25" s="88" customFormat="true" ht="36" hidden="false" customHeight="true" outlineLevel="0" collapsed="false">
      <c r="A25" s="34" t="s">
        <v>92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89"/>
      <c r="S25" s="90"/>
    </row>
    <row r="26" s="88" customFormat="true" ht="36" hidden="false" customHeight="true" outlineLevel="0" collapsed="false">
      <c r="A26" s="34" t="s">
        <v>93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89"/>
      <c r="S26" s="90"/>
    </row>
    <row r="27" s="88" customFormat="true" ht="36" hidden="false" customHeight="true" outlineLevel="0" collapsed="false">
      <c r="A27" s="34" t="s">
        <v>94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89"/>
      <c r="S27" s="90"/>
    </row>
    <row r="28" s="88" customFormat="true" ht="36" hidden="false" customHeight="true" outlineLevel="0" collapsed="false">
      <c r="A28" s="34" t="s">
        <v>95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89"/>
      <c r="S28" s="90"/>
    </row>
    <row r="29" s="88" customFormat="true" ht="36" hidden="false" customHeight="true" outlineLevel="0" collapsed="false">
      <c r="A29" s="34" t="s">
        <v>96</v>
      </c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89"/>
      <c r="S29" s="90"/>
    </row>
    <row r="30" s="88" customFormat="true" ht="36" hidden="false" customHeight="true" outlineLevel="0" collapsed="false">
      <c r="A30" s="34" t="s">
        <v>97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89"/>
      <c r="S30" s="90"/>
    </row>
    <row r="31" s="88" customFormat="true" ht="36" hidden="false" customHeight="true" outlineLevel="0" collapsed="false">
      <c r="A31" s="34" t="s">
        <v>98</v>
      </c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89"/>
      <c r="S31" s="90"/>
    </row>
    <row r="32" s="88" customFormat="true" ht="36" hidden="false" customHeight="true" outlineLevel="0" collapsed="false">
      <c r="A32" s="34" t="s">
        <v>99</v>
      </c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89"/>
      <c r="S32" s="90"/>
    </row>
    <row r="33" s="88" customFormat="true" ht="36" hidden="false" customHeight="true" outlineLevel="0" collapsed="false">
      <c r="A33" s="34" t="s">
        <v>100</v>
      </c>
      <c r="B33" s="75"/>
      <c r="C33" s="75" t="n">
        <v>2</v>
      </c>
      <c r="D33" s="75" t="n">
        <v>2</v>
      </c>
      <c r="E33" s="75"/>
      <c r="F33" s="75"/>
      <c r="G33" s="75"/>
      <c r="H33" s="75"/>
      <c r="I33" s="75"/>
      <c r="J33" s="75" t="n">
        <v>2</v>
      </c>
      <c r="K33" s="75"/>
      <c r="L33" s="75" t="n">
        <v>2</v>
      </c>
      <c r="M33" s="75"/>
      <c r="N33" s="75" t="n">
        <v>1</v>
      </c>
      <c r="O33" s="75" t="n">
        <v>1</v>
      </c>
      <c r="P33" s="75"/>
      <c r="Q33" s="75"/>
      <c r="R33" s="89"/>
      <c r="S33" s="90"/>
    </row>
    <row r="34" s="88" customFormat="true" ht="36" hidden="false" customHeight="true" outlineLevel="0" collapsed="false">
      <c r="A34" s="34" t="s">
        <v>101</v>
      </c>
      <c r="B34" s="75" t="s">
        <v>113</v>
      </c>
      <c r="C34" s="75" t="n">
        <v>16</v>
      </c>
      <c r="D34" s="75" t="n">
        <v>16</v>
      </c>
      <c r="E34" s="75" t="s">
        <v>113</v>
      </c>
      <c r="F34" s="75" t="s">
        <v>113</v>
      </c>
      <c r="G34" s="75" t="s">
        <v>113</v>
      </c>
      <c r="H34" s="75" t="s">
        <v>113</v>
      </c>
      <c r="I34" s="75" t="s">
        <v>113</v>
      </c>
      <c r="J34" s="75" t="s">
        <v>113</v>
      </c>
      <c r="K34" s="75" t="s">
        <v>113</v>
      </c>
      <c r="L34" s="75" t="n">
        <v>16</v>
      </c>
      <c r="M34" s="75" t="s">
        <v>113</v>
      </c>
      <c r="N34" s="75" t="n">
        <v>16</v>
      </c>
      <c r="O34" s="75" t="s">
        <v>113</v>
      </c>
      <c r="P34" s="75" t="s">
        <v>113</v>
      </c>
      <c r="Q34" s="75" t="s">
        <v>113</v>
      </c>
      <c r="R34" s="89"/>
      <c r="S34" s="90"/>
    </row>
    <row r="35" s="88" customFormat="true" ht="36" hidden="false" customHeight="true" outlineLevel="0" collapsed="false">
      <c r="A35" s="34" t="s">
        <v>102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89"/>
      <c r="S35" s="90"/>
    </row>
    <row r="36" s="88" customFormat="true" ht="36" hidden="false" customHeight="true" outlineLevel="0" collapsed="false">
      <c r="A36" s="34" t="s">
        <v>103</v>
      </c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89"/>
      <c r="S36" s="90"/>
    </row>
    <row r="37" s="88" customFormat="true" ht="36" hidden="false" customHeight="true" outlineLevel="0" collapsed="false">
      <c r="A37" s="34" t="s">
        <v>104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89"/>
      <c r="S37" s="90"/>
    </row>
    <row r="38" s="88" customFormat="true" ht="36" hidden="false" customHeight="true" outlineLevel="0" collapsed="false">
      <c r="A38" s="34" t="s">
        <v>105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89"/>
      <c r="S38" s="90"/>
    </row>
    <row r="39" s="88" customFormat="true" ht="36" hidden="false" customHeight="true" outlineLevel="0" collapsed="false">
      <c r="A39" s="34" t="s">
        <v>106</v>
      </c>
      <c r="B39" s="35" t="n">
        <v>4</v>
      </c>
      <c r="C39" s="35"/>
      <c r="D39" s="35"/>
      <c r="E39" s="35"/>
      <c r="F39" s="35"/>
      <c r="G39" s="35"/>
      <c r="H39" s="35"/>
      <c r="I39" s="35"/>
      <c r="J39" s="35"/>
      <c r="K39" s="35"/>
      <c r="L39" s="35" t="n">
        <v>4</v>
      </c>
      <c r="M39" s="35"/>
      <c r="N39" s="35"/>
      <c r="O39" s="35" t="n">
        <v>4</v>
      </c>
      <c r="P39" s="35"/>
      <c r="Q39" s="35"/>
      <c r="R39" s="89"/>
      <c r="S39" s="90"/>
    </row>
    <row r="40" customFormat="false" ht="32.25" hidden="false" customHeight="true" outlineLevel="0" collapsed="false">
      <c r="A40" s="91" t="s">
        <v>107</v>
      </c>
      <c r="B40" s="92" t="n">
        <f aca="false">SUM(B11:B39)</f>
        <v>4</v>
      </c>
      <c r="C40" s="92" t="n">
        <f aca="false">SUM(C11:C39)</f>
        <v>18</v>
      </c>
      <c r="D40" s="92" t="n">
        <f aca="false">SUM(D11:D39)</f>
        <v>18</v>
      </c>
      <c r="E40" s="92" t="n">
        <f aca="false">SUM(E11:E39)</f>
        <v>0</v>
      </c>
      <c r="F40" s="92" t="n">
        <f aca="false">SUM(F11:F39)</f>
        <v>0</v>
      </c>
      <c r="G40" s="92" t="n">
        <f aca="false">SUM(G11:G39)</f>
        <v>0</v>
      </c>
      <c r="H40" s="92" t="n">
        <f aca="false">SUM(H11:H39)</f>
        <v>0</v>
      </c>
      <c r="I40" s="92" t="n">
        <f aca="false">SUM(I11:I39)</f>
        <v>0</v>
      </c>
      <c r="J40" s="92" t="n">
        <f aca="false">SUM(J11:J39)</f>
        <v>2</v>
      </c>
      <c r="K40" s="92" t="n">
        <f aca="false">SUM(K11:K39)</f>
        <v>0</v>
      </c>
      <c r="L40" s="92" t="n">
        <f aca="false">SUM(L11:L39)</f>
        <v>22</v>
      </c>
      <c r="M40" s="92" t="n">
        <f aca="false">SUM(M11:M39)</f>
        <v>0</v>
      </c>
      <c r="N40" s="92" t="n">
        <f aca="false">SUM(N11:N39)</f>
        <v>17</v>
      </c>
      <c r="O40" s="92" t="n">
        <f aca="false">SUM(O11:O39)</f>
        <v>5</v>
      </c>
      <c r="P40" s="92" t="n">
        <f aca="false">SUM(P11:P39)</f>
        <v>0</v>
      </c>
      <c r="Q40" s="92" t="n">
        <f aca="false">SUM(Q11:Q39)</f>
        <v>0</v>
      </c>
      <c r="R40" s="89"/>
      <c r="S40" s="90"/>
    </row>
    <row r="41" customFormat="false" ht="17.25" hidden="false" customHeight="true" outlineLevel="0" collapsed="false">
      <c r="A41" s="93"/>
    </row>
    <row r="42" customFormat="false" ht="17.25" hidden="false" customHeight="true" outlineLevel="0" collapsed="false">
      <c r="A42" s="93"/>
    </row>
    <row r="43" customFormat="false" ht="17.25" hidden="false" customHeight="true" outlineLevel="0" collapsed="false">
      <c r="A43" s="93"/>
    </row>
    <row r="44" customFormat="false" ht="47.25" hidden="false" customHeight="true" outlineLevel="0" collapsed="false">
      <c r="A44" s="93"/>
      <c r="D44" s="94"/>
    </row>
  </sheetData>
  <sheetProtection algorithmName="SHA-512" hashValue="uWE80AAv7tIvR6Z8Sv03Y7ohtRFLFe4CX3YOeqYRRP9/UvbAaNI9Q6PVU6JunJObtFeiOganU29XcMEk9dSekQ==" saltValue="y/FIldjzIyNDtY4FA+21ug==" spinCount="100000" sheet="true" objects="true" scenarios="true"/>
  <protectedRanges>
    <protectedRange name="edit" sqref="B11:Q39"/>
  </protectedRanges>
  <mergeCells count="22">
    <mergeCell ref="A3:Q3"/>
    <mergeCell ref="A5:A8"/>
    <mergeCell ref="B5:B8"/>
    <mergeCell ref="C5:F5"/>
    <mergeCell ref="G5:G8"/>
    <mergeCell ref="H5:H8"/>
    <mergeCell ref="I5:I8"/>
    <mergeCell ref="J5:J8"/>
    <mergeCell ref="K5:K8"/>
    <mergeCell ref="L5:P5"/>
    <mergeCell ref="Q5:Q8"/>
    <mergeCell ref="C6:C8"/>
    <mergeCell ref="D6:F6"/>
    <mergeCell ref="L6:L8"/>
    <mergeCell ref="M6:P6"/>
    <mergeCell ref="D7:D8"/>
    <mergeCell ref="E7:E8"/>
    <mergeCell ref="F7:F8"/>
    <mergeCell ref="M7:M8"/>
    <mergeCell ref="N7:O7"/>
    <mergeCell ref="P7:P8"/>
    <mergeCell ref="A10:Q1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S44"/>
  <sheetViews>
    <sheetView showFormulas="false" showGridLines="true" showRowColHeaders="true" showZeros="false" rightToLeft="false" tabSelected="false" showOutlineSymbols="true" defaultGridColor="true" view="pageBreakPreview" topLeftCell="A5" colorId="64" zoomScale="100" zoomScaleNormal="40" zoomScalePageLayoutView="100" workbookViewId="0">
      <selection pane="topLeft" activeCell="Q39" activeCellId="0" sqref="Q39"/>
    </sheetView>
  </sheetViews>
  <sheetFormatPr defaultColWidth="9.1484375" defaultRowHeight="12.75" zeroHeight="false" outlineLevelRow="0" outlineLevelCol="0"/>
  <cols>
    <col collapsed="false" customWidth="true" hidden="false" outlineLevel="0" max="1" min="1" style="24" width="86.42"/>
    <col collapsed="false" customWidth="true" hidden="false" outlineLevel="0" max="2" min="2" style="24" width="17.57"/>
    <col collapsed="false" customWidth="true" hidden="false" outlineLevel="0" max="3" min="3" style="24" width="13.71"/>
    <col collapsed="false" customWidth="true" hidden="false" outlineLevel="0" max="4" min="4" style="24" width="17.86"/>
    <col collapsed="false" customWidth="true" hidden="false" outlineLevel="0" max="5" min="5" style="24" width="18.14"/>
    <col collapsed="false" customWidth="true" hidden="false" outlineLevel="0" max="6" min="6" style="24" width="14.71"/>
    <col collapsed="false" customWidth="true" hidden="false" outlineLevel="0" max="7" min="7" style="24" width="18.14"/>
    <col collapsed="false" customWidth="true" hidden="false" outlineLevel="0" max="8" min="8" style="24" width="22.71"/>
    <col collapsed="false" customWidth="true" hidden="false" outlineLevel="0" max="9" min="9" style="24" width="18.57"/>
    <col collapsed="false" customWidth="true" hidden="false" outlineLevel="0" max="10" min="10" style="24" width="24.42"/>
    <col collapsed="false" customWidth="true" hidden="false" outlineLevel="0" max="11" min="11" style="24" width="23.14"/>
    <col collapsed="false" customWidth="true" hidden="false" outlineLevel="0" max="12" min="12" style="24" width="14.57"/>
    <col collapsed="false" customWidth="true" hidden="false" outlineLevel="0" max="13" min="13" style="24" width="18.14"/>
    <col collapsed="false" customWidth="true" hidden="false" outlineLevel="0" max="14" min="14" style="24" width="14.57"/>
    <col collapsed="false" customWidth="true" hidden="false" outlineLevel="0" max="16" min="15" style="24" width="19.42"/>
    <col collapsed="false" customWidth="true" hidden="false" outlineLevel="0" max="17" min="17" style="24" width="19.14"/>
    <col collapsed="false" customWidth="true" hidden="false" outlineLevel="0" max="18" min="18" style="24" width="19.71"/>
    <col collapsed="false" customWidth="false" hidden="false" outlineLevel="0" max="16384" min="19" style="24" width="9.14"/>
  </cols>
  <sheetData>
    <row r="3" customFormat="false" ht="38.25" hidden="false" customHeight="true" outlineLevel="0" collapsed="false">
      <c r="A3" s="25" t="s">
        <v>77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5" s="28" customFormat="true" ht="30.75" hidden="false" customHeight="true" outlineLevel="0" collapsed="false">
      <c r="A5" s="26" t="s">
        <v>1</v>
      </c>
      <c r="B5" s="26" t="s">
        <v>2</v>
      </c>
      <c r="C5" s="26" t="s">
        <v>3</v>
      </c>
      <c r="D5" s="26"/>
      <c r="E5" s="26"/>
      <c r="F5" s="26"/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/>
      <c r="N5" s="26"/>
      <c r="O5" s="26"/>
      <c r="P5" s="26"/>
      <c r="Q5" s="26" t="s">
        <v>10</v>
      </c>
    </row>
    <row r="6" s="28" customFormat="true" ht="13.5" hidden="false" customHeight="true" outlineLevel="0" collapsed="false">
      <c r="A6" s="26"/>
      <c r="B6" s="26"/>
      <c r="C6" s="26" t="s">
        <v>11</v>
      </c>
      <c r="D6" s="26" t="s">
        <v>12</v>
      </c>
      <c r="E6" s="26"/>
      <c r="F6" s="26"/>
      <c r="G6" s="26"/>
      <c r="H6" s="26"/>
      <c r="I6" s="26"/>
      <c r="J6" s="26"/>
      <c r="K6" s="26"/>
      <c r="L6" s="26" t="s">
        <v>13</v>
      </c>
      <c r="M6" s="29" t="s">
        <v>14</v>
      </c>
      <c r="N6" s="29"/>
      <c r="O6" s="29"/>
      <c r="P6" s="29"/>
      <c r="Q6" s="26"/>
    </row>
    <row r="7" s="28" customFormat="true" ht="63.75" hidden="false" customHeight="true" outlineLevel="0" collapsed="false">
      <c r="A7" s="26"/>
      <c r="B7" s="26"/>
      <c r="C7" s="26"/>
      <c r="D7" s="26" t="s">
        <v>15</v>
      </c>
      <c r="E7" s="26" t="s">
        <v>16</v>
      </c>
      <c r="F7" s="26" t="s">
        <v>17</v>
      </c>
      <c r="G7" s="26"/>
      <c r="H7" s="26"/>
      <c r="I7" s="26"/>
      <c r="J7" s="26"/>
      <c r="K7" s="26"/>
      <c r="L7" s="26"/>
      <c r="M7" s="26" t="s">
        <v>18</v>
      </c>
      <c r="N7" s="26" t="s">
        <v>19</v>
      </c>
      <c r="O7" s="26"/>
      <c r="P7" s="26" t="s">
        <v>20</v>
      </c>
      <c r="Q7" s="26"/>
    </row>
    <row r="8" customFormat="false" ht="24.75" hidden="false" customHeight="true" outlineLevel="0" collapsed="false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30" t="s">
        <v>21</v>
      </c>
      <c r="O8" s="30" t="s">
        <v>22</v>
      </c>
      <c r="P8" s="26"/>
      <c r="Q8" s="26"/>
    </row>
    <row r="9" customFormat="false" ht="12.75" hidden="false" customHeight="false" outlineLevel="0" collapsed="false">
      <c r="A9" s="64" t="n">
        <v>1</v>
      </c>
      <c r="B9" s="64" t="n">
        <v>2</v>
      </c>
      <c r="C9" s="64" t="n">
        <v>3</v>
      </c>
      <c r="D9" s="64" t="n">
        <v>4</v>
      </c>
      <c r="E9" s="64" t="n">
        <v>5</v>
      </c>
      <c r="F9" s="64" t="n">
        <v>6</v>
      </c>
      <c r="G9" s="64" t="n">
        <v>7</v>
      </c>
      <c r="H9" s="64" t="n">
        <v>8</v>
      </c>
      <c r="I9" s="64" t="n">
        <v>9</v>
      </c>
      <c r="J9" s="64" t="n">
        <v>10</v>
      </c>
      <c r="K9" s="64" t="n">
        <v>11</v>
      </c>
      <c r="L9" s="64" t="n">
        <v>12</v>
      </c>
      <c r="M9" s="64" t="n">
        <v>13</v>
      </c>
      <c r="N9" s="64" t="n">
        <v>14</v>
      </c>
      <c r="O9" s="64" t="n">
        <v>15</v>
      </c>
      <c r="P9" s="64" t="n">
        <v>16</v>
      </c>
      <c r="Q9" s="64" t="n">
        <v>17</v>
      </c>
    </row>
    <row r="10" s="33" customFormat="true" ht="36" hidden="false" customHeight="true" outlineLevel="0" collapsed="false">
      <c r="A10" s="79" t="s">
        <v>117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</row>
    <row r="11" s="33" customFormat="true" ht="36" hidden="false" customHeight="true" outlineLevel="0" collapsed="false">
      <c r="A11" s="66" t="s">
        <v>78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36"/>
      <c r="S11" s="37"/>
    </row>
    <row r="12" s="33" customFormat="true" ht="36" hidden="false" customHeight="true" outlineLevel="0" collapsed="false">
      <c r="A12" s="66" t="s">
        <v>79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36"/>
      <c r="S12" s="37"/>
    </row>
    <row r="13" s="33" customFormat="true" ht="36" hidden="false" customHeight="true" outlineLevel="0" collapsed="false">
      <c r="A13" s="66" t="s">
        <v>80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36"/>
      <c r="S13" s="37"/>
    </row>
    <row r="14" s="33" customFormat="true" ht="36" hidden="false" customHeight="true" outlineLevel="0" collapsed="false">
      <c r="A14" s="66" t="s">
        <v>81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36"/>
      <c r="S14" s="37"/>
    </row>
    <row r="15" s="33" customFormat="true" ht="36" hidden="false" customHeight="true" outlineLevel="0" collapsed="false">
      <c r="A15" s="66" t="s">
        <v>82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36"/>
      <c r="S15" s="37"/>
    </row>
    <row r="16" s="33" customFormat="true" ht="36" hidden="false" customHeight="true" outlineLevel="0" collapsed="false">
      <c r="A16" s="66" t="s">
        <v>83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36"/>
      <c r="S16" s="37"/>
    </row>
    <row r="17" s="33" customFormat="true" ht="36" hidden="false" customHeight="true" outlineLevel="0" collapsed="false">
      <c r="A17" s="66" t="s">
        <v>84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36"/>
      <c r="S17" s="37"/>
    </row>
    <row r="18" s="33" customFormat="true" ht="36" hidden="false" customHeight="true" outlineLevel="0" collapsed="false">
      <c r="A18" s="66" t="s">
        <v>85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36"/>
      <c r="S18" s="37"/>
    </row>
    <row r="19" s="33" customFormat="true" ht="36" hidden="false" customHeight="true" outlineLevel="0" collapsed="false">
      <c r="A19" s="66" t="s">
        <v>86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36"/>
      <c r="S19" s="37"/>
    </row>
    <row r="20" s="33" customFormat="true" ht="36" hidden="false" customHeight="true" outlineLevel="0" collapsed="false">
      <c r="A20" s="66" t="s">
        <v>87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36"/>
      <c r="S20" s="37"/>
    </row>
    <row r="21" s="33" customFormat="true" ht="36" hidden="false" customHeight="true" outlineLevel="0" collapsed="false">
      <c r="A21" s="66" t="s">
        <v>88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36"/>
      <c r="S21" s="37"/>
    </row>
    <row r="22" s="33" customFormat="true" ht="36" hidden="false" customHeight="true" outlineLevel="0" collapsed="false">
      <c r="A22" s="66" t="s">
        <v>89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36"/>
      <c r="S22" s="37"/>
    </row>
    <row r="23" s="33" customFormat="true" ht="36" hidden="false" customHeight="true" outlineLevel="0" collapsed="false">
      <c r="A23" s="66" t="s">
        <v>90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36"/>
      <c r="S23" s="37"/>
    </row>
    <row r="24" s="33" customFormat="true" ht="36" hidden="false" customHeight="true" outlineLevel="0" collapsed="false">
      <c r="A24" s="66" t="s">
        <v>91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36"/>
      <c r="S24" s="37"/>
    </row>
    <row r="25" s="33" customFormat="true" ht="36" hidden="false" customHeight="true" outlineLevel="0" collapsed="false">
      <c r="A25" s="66" t="s">
        <v>92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36"/>
      <c r="S25" s="37"/>
    </row>
    <row r="26" s="33" customFormat="true" ht="36" hidden="false" customHeight="true" outlineLevel="0" collapsed="false">
      <c r="A26" s="66" t="s">
        <v>93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36"/>
      <c r="S26" s="37"/>
    </row>
    <row r="27" s="33" customFormat="true" ht="36" hidden="false" customHeight="true" outlineLevel="0" collapsed="false">
      <c r="A27" s="66" t="s">
        <v>94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36"/>
      <c r="S27" s="37"/>
    </row>
    <row r="28" s="33" customFormat="true" ht="36" hidden="false" customHeight="true" outlineLevel="0" collapsed="false">
      <c r="A28" s="66" t="s">
        <v>95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36"/>
      <c r="S28" s="37"/>
    </row>
    <row r="29" s="33" customFormat="true" ht="36" hidden="false" customHeight="true" outlineLevel="0" collapsed="false">
      <c r="A29" s="66" t="s">
        <v>96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36"/>
      <c r="S29" s="37"/>
    </row>
    <row r="30" s="33" customFormat="true" ht="36" hidden="false" customHeight="true" outlineLevel="0" collapsed="false">
      <c r="A30" s="66" t="s">
        <v>97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36"/>
      <c r="S30" s="37"/>
    </row>
    <row r="31" s="33" customFormat="true" ht="36" hidden="false" customHeight="true" outlineLevel="0" collapsed="false">
      <c r="A31" s="66" t="s">
        <v>98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36"/>
      <c r="S31" s="37"/>
    </row>
    <row r="32" s="33" customFormat="true" ht="36" hidden="false" customHeight="true" outlineLevel="0" collapsed="false">
      <c r="A32" s="66" t="s">
        <v>99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36"/>
      <c r="S32" s="37"/>
    </row>
    <row r="33" s="33" customFormat="true" ht="36" hidden="false" customHeight="true" outlineLevel="0" collapsed="false">
      <c r="A33" s="66" t="s">
        <v>100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36"/>
      <c r="S33" s="37"/>
    </row>
    <row r="34" s="33" customFormat="true" ht="36" hidden="false" customHeight="true" outlineLevel="0" collapsed="false">
      <c r="A34" s="66" t="s">
        <v>101</v>
      </c>
      <c r="B34" s="80" t="s">
        <v>113</v>
      </c>
      <c r="C34" s="80" t="n">
        <v>3</v>
      </c>
      <c r="D34" s="80" t="n">
        <v>3</v>
      </c>
      <c r="E34" s="80" t="s">
        <v>113</v>
      </c>
      <c r="F34" s="80" t="s">
        <v>113</v>
      </c>
      <c r="G34" s="80" t="s">
        <v>113</v>
      </c>
      <c r="H34" s="80" t="s">
        <v>113</v>
      </c>
      <c r="I34" s="80" t="s">
        <v>113</v>
      </c>
      <c r="J34" s="80" t="s">
        <v>113</v>
      </c>
      <c r="K34" s="80" t="s">
        <v>113</v>
      </c>
      <c r="L34" s="80" t="n">
        <v>3</v>
      </c>
      <c r="M34" s="80" t="s">
        <v>113</v>
      </c>
      <c r="N34" s="80" t="n">
        <v>3</v>
      </c>
      <c r="O34" s="80" t="s">
        <v>113</v>
      </c>
      <c r="P34" s="80" t="s">
        <v>113</v>
      </c>
      <c r="Q34" s="80" t="s">
        <v>113</v>
      </c>
      <c r="R34" s="36"/>
      <c r="S34" s="37"/>
    </row>
    <row r="35" s="33" customFormat="true" ht="36" hidden="false" customHeight="true" outlineLevel="0" collapsed="false">
      <c r="A35" s="66" t="s">
        <v>102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36"/>
      <c r="S35" s="37"/>
    </row>
    <row r="36" s="33" customFormat="true" ht="36" hidden="false" customHeight="true" outlineLevel="0" collapsed="false">
      <c r="A36" s="66" t="s">
        <v>103</v>
      </c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36"/>
      <c r="S36" s="37"/>
    </row>
    <row r="37" s="33" customFormat="true" ht="36" hidden="false" customHeight="true" outlineLevel="0" collapsed="false">
      <c r="A37" s="66" t="s">
        <v>104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36"/>
      <c r="S37" s="37"/>
    </row>
    <row r="38" s="33" customFormat="true" ht="36" hidden="false" customHeight="true" outlineLevel="0" collapsed="false">
      <c r="A38" s="66" t="s">
        <v>105</v>
      </c>
      <c r="B38" s="78"/>
      <c r="C38" s="78" t="n">
        <v>1</v>
      </c>
      <c r="D38" s="78"/>
      <c r="E38" s="78"/>
      <c r="F38" s="78" t="n">
        <v>1</v>
      </c>
      <c r="G38" s="78"/>
      <c r="H38" s="78"/>
      <c r="I38" s="78"/>
      <c r="J38" s="78"/>
      <c r="K38" s="78"/>
      <c r="L38" s="78" t="n">
        <v>1</v>
      </c>
      <c r="M38" s="78"/>
      <c r="N38" s="78" t="n">
        <v>1</v>
      </c>
      <c r="O38" s="78"/>
      <c r="P38" s="78"/>
      <c r="Q38" s="78"/>
      <c r="R38" s="36"/>
      <c r="S38" s="37"/>
    </row>
    <row r="39" s="33" customFormat="true" ht="36" hidden="false" customHeight="true" outlineLevel="0" collapsed="false">
      <c r="A39" s="66" t="s">
        <v>106</v>
      </c>
      <c r="B39" s="78"/>
      <c r="C39" s="78" t="n">
        <v>7</v>
      </c>
      <c r="D39" s="78" t="n">
        <v>7</v>
      </c>
      <c r="E39" s="78"/>
      <c r="F39" s="78"/>
      <c r="G39" s="78"/>
      <c r="H39" s="78"/>
      <c r="I39" s="78"/>
      <c r="J39" s="78"/>
      <c r="K39" s="78"/>
      <c r="L39" s="78" t="n">
        <v>7</v>
      </c>
      <c r="M39" s="78"/>
      <c r="N39" s="78"/>
      <c r="O39" s="78" t="n">
        <v>7</v>
      </c>
      <c r="P39" s="78"/>
      <c r="Q39" s="78"/>
      <c r="R39" s="36"/>
      <c r="S39" s="37"/>
    </row>
    <row r="40" customFormat="false" ht="32.25" hidden="false" customHeight="true" outlineLevel="0" collapsed="false">
      <c r="A40" s="71" t="s">
        <v>107</v>
      </c>
      <c r="B40" s="72" t="n">
        <f aca="false">SUM(B11:B39)</f>
        <v>0</v>
      </c>
      <c r="C40" s="72" t="n">
        <f aca="false">SUM(C11:C39)</f>
        <v>11</v>
      </c>
      <c r="D40" s="72" t="n">
        <f aca="false">SUM(D11:D39)</f>
        <v>10</v>
      </c>
      <c r="E40" s="72" t="n">
        <f aca="false">SUM(E11:E39)</f>
        <v>0</v>
      </c>
      <c r="F40" s="72" t="n">
        <f aca="false">SUM(F11:F39)</f>
        <v>1</v>
      </c>
      <c r="G40" s="72" t="n">
        <f aca="false">SUM(G11:G39)</f>
        <v>0</v>
      </c>
      <c r="H40" s="72" t="n">
        <f aca="false">SUM(H11:H39)</f>
        <v>0</v>
      </c>
      <c r="I40" s="72" t="n">
        <f aca="false">SUM(I11:I39)</f>
        <v>0</v>
      </c>
      <c r="J40" s="72" t="n">
        <f aca="false">SUM(J11:J39)</f>
        <v>0</v>
      </c>
      <c r="K40" s="72" t="n">
        <f aca="false">SUM(K11:K39)</f>
        <v>0</v>
      </c>
      <c r="L40" s="72" t="n">
        <f aca="false">SUM(L11:L39)</f>
        <v>11</v>
      </c>
      <c r="M40" s="72" t="n">
        <f aca="false">SUM(M11:M39)</f>
        <v>0</v>
      </c>
      <c r="N40" s="72" t="n">
        <f aca="false">SUM(N11:N39)</f>
        <v>4</v>
      </c>
      <c r="O40" s="72" t="n">
        <f aca="false">SUM(O11:O39)</f>
        <v>7</v>
      </c>
      <c r="P40" s="72" t="n">
        <f aca="false">SUM(P11:P39)</f>
        <v>0</v>
      </c>
      <c r="Q40" s="72" t="n">
        <f aca="false">SUM(Q11:Q39)</f>
        <v>0</v>
      </c>
      <c r="R40" s="36"/>
      <c r="S40" s="37"/>
    </row>
    <row r="41" customFormat="false" ht="17.25" hidden="false" customHeight="true" outlineLevel="0" collapsed="false">
      <c r="A41" s="41"/>
    </row>
    <row r="42" customFormat="false" ht="17.25" hidden="false" customHeight="true" outlineLevel="0" collapsed="false">
      <c r="A42" s="41"/>
    </row>
    <row r="43" customFormat="false" ht="17.25" hidden="false" customHeight="true" outlineLevel="0" collapsed="false">
      <c r="A43" s="41"/>
    </row>
    <row r="44" customFormat="false" ht="47.25" hidden="false" customHeight="true" outlineLevel="0" collapsed="false">
      <c r="A44" s="41"/>
      <c r="D44" s="42"/>
    </row>
  </sheetData>
  <sheetProtection algorithmName="SHA-512" hashValue="PjPggVUHu8lSwCy3xGYahJgjvcQMU04eLSkMiHLzso6TI9clTAFbslajauj/vYcm2oVJJDsXEBbz0JP4kKAlqA==" saltValue="WSllo8NyW/8+KhmEuYbpDA==" spinCount="100000" sheet="true" objects="true" scenarios="true"/>
  <protectedRanges>
    <protectedRange name="edit" sqref="B11:Q39"/>
  </protectedRanges>
  <mergeCells count="22">
    <mergeCell ref="A3:Q3"/>
    <mergeCell ref="A5:A8"/>
    <mergeCell ref="B5:B8"/>
    <mergeCell ref="C5:F5"/>
    <mergeCell ref="G5:G8"/>
    <mergeCell ref="H5:H8"/>
    <mergeCell ref="I5:I8"/>
    <mergeCell ref="J5:J8"/>
    <mergeCell ref="K5:K8"/>
    <mergeCell ref="L5:P5"/>
    <mergeCell ref="Q5:Q8"/>
    <mergeCell ref="C6:C8"/>
    <mergeCell ref="D6:F6"/>
    <mergeCell ref="L6:L8"/>
    <mergeCell ref="M6:P6"/>
    <mergeCell ref="D7:D8"/>
    <mergeCell ref="E7:E8"/>
    <mergeCell ref="F7:F8"/>
    <mergeCell ref="M7:M8"/>
    <mergeCell ref="N7:O7"/>
    <mergeCell ref="P7:P8"/>
    <mergeCell ref="A10:Q1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S44"/>
  <sheetViews>
    <sheetView showFormulas="false" showGridLines="true" showRowColHeaders="true" showZeros="false" rightToLeft="false" tabSelected="false" showOutlineSymbols="true" defaultGridColor="true" view="pageBreakPreview" topLeftCell="A11" colorId="64" zoomScale="100" zoomScaleNormal="40" zoomScalePageLayoutView="100" workbookViewId="0">
      <selection pane="topLeft" activeCell="B11" activeCellId="0" sqref="B11"/>
    </sheetView>
  </sheetViews>
  <sheetFormatPr defaultColWidth="9.1484375" defaultRowHeight="12.75" zeroHeight="false" outlineLevelRow="0" outlineLevelCol="0"/>
  <cols>
    <col collapsed="false" customWidth="true" hidden="false" outlineLevel="0" max="1" min="1" style="24" width="84.71"/>
    <col collapsed="false" customWidth="true" hidden="false" outlineLevel="0" max="2" min="2" style="24" width="17.57"/>
    <col collapsed="false" customWidth="true" hidden="false" outlineLevel="0" max="3" min="3" style="24" width="13.71"/>
    <col collapsed="false" customWidth="true" hidden="false" outlineLevel="0" max="4" min="4" style="24" width="17.86"/>
    <col collapsed="false" customWidth="true" hidden="false" outlineLevel="0" max="5" min="5" style="24" width="18.14"/>
    <col collapsed="false" customWidth="true" hidden="false" outlineLevel="0" max="6" min="6" style="24" width="14.71"/>
    <col collapsed="false" customWidth="true" hidden="false" outlineLevel="0" max="7" min="7" style="24" width="18.14"/>
    <col collapsed="false" customWidth="true" hidden="false" outlineLevel="0" max="8" min="8" style="24" width="22.71"/>
    <col collapsed="false" customWidth="true" hidden="false" outlineLevel="0" max="9" min="9" style="24" width="18.57"/>
    <col collapsed="false" customWidth="true" hidden="false" outlineLevel="0" max="10" min="10" style="24" width="24.42"/>
    <col collapsed="false" customWidth="true" hidden="false" outlineLevel="0" max="11" min="11" style="24" width="23.14"/>
    <col collapsed="false" customWidth="true" hidden="false" outlineLevel="0" max="12" min="12" style="24" width="14.57"/>
    <col collapsed="false" customWidth="true" hidden="false" outlineLevel="0" max="13" min="13" style="24" width="18.14"/>
    <col collapsed="false" customWidth="true" hidden="false" outlineLevel="0" max="14" min="14" style="24" width="14.57"/>
    <col collapsed="false" customWidth="true" hidden="false" outlineLevel="0" max="16" min="15" style="24" width="19.42"/>
    <col collapsed="false" customWidth="true" hidden="false" outlineLevel="0" max="17" min="17" style="24" width="19.14"/>
    <col collapsed="false" customWidth="true" hidden="false" outlineLevel="0" max="18" min="18" style="24" width="19.71"/>
    <col collapsed="false" customWidth="false" hidden="false" outlineLevel="0" max="16384" min="19" style="24" width="9.14"/>
  </cols>
  <sheetData>
    <row r="3" customFormat="false" ht="38.25" hidden="false" customHeight="true" outlineLevel="0" collapsed="false">
      <c r="A3" s="25" t="s">
        <v>77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5" s="28" customFormat="true" ht="30.75" hidden="false" customHeight="true" outlineLevel="0" collapsed="false">
      <c r="A5" s="26" t="s">
        <v>1</v>
      </c>
      <c r="B5" s="26" t="s">
        <v>2</v>
      </c>
      <c r="C5" s="26" t="s">
        <v>3</v>
      </c>
      <c r="D5" s="26"/>
      <c r="E5" s="26"/>
      <c r="F5" s="26"/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/>
      <c r="N5" s="26"/>
      <c r="O5" s="26"/>
      <c r="P5" s="26"/>
      <c r="Q5" s="26" t="s">
        <v>10</v>
      </c>
    </row>
    <row r="6" s="28" customFormat="true" ht="13.5" hidden="false" customHeight="true" outlineLevel="0" collapsed="false">
      <c r="A6" s="26"/>
      <c r="B6" s="26"/>
      <c r="C6" s="26" t="s">
        <v>11</v>
      </c>
      <c r="D6" s="26" t="s">
        <v>12</v>
      </c>
      <c r="E6" s="26"/>
      <c r="F6" s="26"/>
      <c r="G6" s="26"/>
      <c r="H6" s="26"/>
      <c r="I6" s="26"/>
      <c r="J6" s="26"/>
      <c r="K6" s="26"/>
      <c r="L6" s="26" t="s">
        <v>13</v>
      </c>
      <c r="M6" s="29" t="s">
        <v>14</v>
      </c>
      <c r="N6" s="29"/>
      <c r="O6" s="29"/>
      <c r="P6" s="29"/>
      <c r="Q6" s="26"/>
    </row>
    <row r="7" s="28" customFormat="true" ht="63.75" hidden="false" customHeight="true" outlineLevel="0" collapsed="false">
      <c r="A7" s="26"/>
      <c r="B7" s="26"/>
      <c r="C7" s="26"/>
      <c r="D7" s="26" t="s">
        <v>15</v>
      </c>
      <c r="E7" s="26" t="s">
        <v>16</v>
      </c>
      <c r="F7" s="26" t="s">
        <v>17</v>
      </c>
      <c r="G7" s="26"/>
      <c r="H7" s="26"/>
      <c r="I7" s="26"/>
      <c r="J7" s="26"/>
      <c r="K7" s="26"/>
      <c r="L7" s="26"/>
      <c r="M7" s="26" t="s">
        <v>18</v>
      </c>
      <c r="N7" s="26" t="s">
        <v>19</v>
      </c>
      <c r="O7" s="26"/>
      <c r="P7" s="26" t="s">
        <v>20</v>
      </c>
      <c r="Q7" s="26"/>
    </row>
    <row r="8" customFormat="false" ht="24.75" hidden="false" customHeight="true" outlineLevel="0" collapsed="false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30" t="s">
        <v>21</v>
      </c>
      <c r="O8" s="30" t="s">
        <v>22</v>
      </c>
      <c r="P8" s="26"/>
      <c r="Q8" s="26"/>
    </row>
    <row r="9" customFormat="false" ht="12.75" hidden="false" customHeight="false" outlineLevel="0" collapsed="false">
      <c r="A9" s="64" t="n">
        <v>1</v>
      </c>
      <c r="B9" s="64" t="n">
        <v>2</v>
      </c>
      <c r="C9" s="64" t="n">
        <v>3</v>
      </c>
      <c r="D9" s="64" t="n">
        <v>4</v>
      </c>
      <c r="E9" s="64" t="n">
        <v>5</v>
      </c>
      <c r="F9" s="64" t="n">
        <v>6</v>
      </c>
      <c r="G9" s="64" t="n">
        <v>7</v>
      </c>
      <c r="H9" s="64" t="n">
        <v>8</v>
      </c>
      <c r="I9" s="64" t="n">
        <v>9</v>
      </c>
      <c r="J9" s="64" t="n">
        <v>10</v>
      </c>
      <c r="K9" s="64" t="n">
        <v>11</v>
      </c>
      <c r="L9" s="64" t="n">
        <v>12</v>
      </c>
      <c r="M9" s="64" t="n">
        <v>13</v>
      </c>
      <c r="N9" s="64" t="n">
        <v>14</v>
      </c>
      <c r="O9" s="64" t="n">
        <v>15</v>
      </c>
      <c r="P9" s="64" t="n">
        <v>16</v>
      </c>
      <c r="Q9" s="64" t="n">
        <v>17</v>
      </c>
    </row>
    <row r="10" s="33" customFormat="true" ht="36" hidden="false" customHeight="true" outlineLevel="0" collapsed="false">
      <c r="A10" s="79" t="s">
        <v>118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</row>
    <row r="11" s="33" customFormat="true" ht="36" hidden="false" customHeight="true" outlineLevel="0" collapsed="false">
      <c r="A11" s="66" t="s">
        <v>78</v>
      </c>
      <c r="B11" s="80"/>
      <c r="C11" s="80" t="n">
        <v>0</v>
      </c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36"/>
      <c r="S11" s="37"/>
    </row>
    <row r="12" s="33" customFormat="true" ht="36" hidden="false" customHeight="true" outlineLevel="0" collapsed="false">
      <c r="A12" s="66" t="s">
        <v>79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36"/>
      <c r="S12" s="37"/>
    </row>
    <row r="13" s="33" customFormat="true" ht="36" hidden="false" customHeight="true" outlineLevel="0" collapsed="false">
      <c r="A13" s="66" t="s">
        <v>80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36"/>
      <c r="S13" s="37"/>
    </row>
    <row r="14" s="33" customFormat="true" ht="36" hidden="false" customHeight="true" outlineLevel="0" collapsed="false">
      <c r="A14" s="66" t="s">
        <v>81</v>
      </c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36"/>
      <c r="S14" s="37"/>
    </row>
    <row r="15" s="33" customFormat="true" ht="36" hidden="false" customHeight="true" outlineLevel="0" collapsed="false">
      <c r="A15" s="66" t="s">
        <v>82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36"/>
      <c r="S15" s="37"/>
    </row>
    <row r="16" s="33" customFormat="true" ht="36" hidden="false" customHeight="true" outlineLevel="0" collapsed="false">
      <c r="A16" s="66" t="s">
        <v>83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36"/>
      <c r="S16" s="37"/>
    </row>
    <row r="17" s="33" customFormat="true" ht="36" hidden="false" customHeight="true" outlineLevel="0" collapsed="false">
      <c r="A17" s="66" t="s">
        <v>84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36"/>
      <c r="S17" s="37"/>
    </row>
    <row r="18" s="33" customFormat="true" ht="36" hidden="false" customHeight="true" outlineLevel="0" collapsed="false">
      <c r="A18" s="66" t="s">
        <v>85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36"/>
      <c r="S18" s="37"/>
    </row>
    <row r="19" s="33" customFormat="true" ht="36" hidden="false" customHeight="true" outlineLevel="0" collapsed="false">
      <c r="A19" s="66" t="s">
        <v>86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36"/>
      <c r="S19" s="37"/>
    </row>
    <row r="20" s="33" customFormat="true" ht="36" hidden="false" customHeight="true" outlineLevel="0" collapsed="false">
      <c r="A20" s="66" t="s">
        <v>87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36"/>
      <c r="S20" s="37"/>
    </row>
    <row r="21" s="33" customFormat="true" ht="36" hidden="false" customHeight="true" outlineLevel="0" collapsed="false">
      <c r="A21" s="66" t="s">
        <v>88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36"/>
      <c r="S21" s="37"/>
    </row>
    <row r="22" s="33" customFormat="true" ht="36" hidden="false" customHeight="true" outlineLevel="0" collapsed="false">
      <c r="A22" s="66" t="s">
        <v>89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36"/>
      <c r="S22" s="37"/>
    </row>
    <row r="23" s="33" customFormat="true" ht="36" hidden="false" customHeight="true" outlineLevel="0" collapsed="false">
      <c r="A23" s="66" t="s">
        <v>90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36"/>
      <c r="S23" s="37"/>
    </row>
    <row r="24" s="33" customFormat="true" ht="36" hidden="false" customHeight="true" outlineLevel="0" collapsed="false">
      <c r="A24" s="66" t="s">
        <v>91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36"/>
      <c r="S24" s="37"/>
    </row>
    <row r="25" s="33" customFormat="true" ht="36" hidden="false" customHeight="true" outlineLevel="0" collapsed="false">
      <c r="A25" s="66" t="s">
        <v>92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36"/>
      <c r="S25" s="37"/>
    </row>
    <row r="26" s="33" customFormat="true" ht="36" hidden="false" customHeight="true" outlineLevel="0" collapsed="false">
      <c r="A26" s="66" t="s">
        <v>93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36"/>
      <c r="S26" s="37"/>
    </row>
    <row r="27" s="33" customFormat="true" ht="36" hidden="false" customHeight="true" outlineLevel="0" collapsed="false">
      <c r="A27" s="66" t="s">
        <v>94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36"/>
      <c r="S27" s="37"/>
    </row>
    <row r="28" s="33" customFormat="true" ht="36" hidden="false" customHeight="true" outlineLevel="0" collapsed="false">
      <c r="A28" s="66" t="s">
        <v>95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36"/>
      <c r="S28" s="37"/>
    </row>
    <row r="29" s="33" customFormat="true" ht="36" hidden="false" customHeight="true" outlineLevel="0" collapsed="false">
      <c r="A29" s="66" t="s">
        <v>96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36"/>
      <c r="S29" s="37"/>
    </row>
    <row r="30" s="33" customFormat="true" ht="36" hidden="false" customHeight="true" outlineLevel="0" collapsed="false">
      <c r="A30" s="66" t="s">
        <v>97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36"/>
      <c r="S30" s="37"/>
    </row>
    <row r="31" s="33" customFormat="true" ht="36" hidden="false" customHeight="true" outlineLevel="0" collapsed="false">
      <c r="A31" s="66" t="s">
        <v>98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36"/>
      <c r="S31" s="37"/>
    </row>
    <row r="32" s="33" customFormat="true" ht="36" hidden="false" customHeight="true" outlineLevel="0" collapsed="false">
      <c r="A32" s="66" t="s">
        <v>99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36"/>
      <c r="S32" s="37"/>
    </row>
    <row r="33" s="33" customFormat="true" ht="36" hidden="false" customHeight="true" outlineLevel="0" collapsed="false">
      <c r="A33" s="66" t="s">
        <v>100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36"/>
      <c r="S33" s="37"/>
    </row>
    <row r="34" s="33" customFormat="true" ht="36" hidden="false" customHeight="true" outlineLevel="0" collapsed="false">
      <c r="A34" s="66" t="s">
        <v>101</v>
      </c>
      <c r="B34" s="80" t="s">
        <v>113</v>
      </c>
      <c r="C34" s="80" t="n">
        <v>6</v>
      </c>
      <c r="D34" s="80" t="n">
        <v>6</v>
      </c>
      <c r="E34" s="80" t="s">
        <v>113</v>
      </c>
      <c r="F34" s="80" t="s">
        <v>113</v>
      </c>
      <c r="G34" s="80" t="s">
        <v>113</v>
      </c>
      <c r="H34" s="80" t="s">
        <v>113</v>
      </c>
      <c r="I34" s="80" t="s">
        <v>113</v>
      </c>
      <c r="J34" s="80" t="s">
        <v>113</v>
      </c>
      <c r="K34" s="80" t="s">
        <v>113</v>
      </c>
      <c r="L34" s="80" t="n">
        <v>6</v>
      </c>
      <c r="M34" s="80" t="s">
        <v>113</v>
      </c>
      <c r="N34" s="80" t="n">
        <v>6</v>
      </c>
      <c r="O34" s="80" t="s">
        <v>113</v>
      </c>
      <c r="P34" s="80" t="s">
        <v>113</v>
      </c>
      <c r="Q34" s="80" t="s">
        <v>113</v>
      </c>
      <c r="R34" s="36"/>
      <c r="S34" s="37"/>
    </row>
    <row r="35" s="33" customFormat="true" ht="36" hidden="false" customHeight="true" outlineLevel="0" collapsed="false">
      <c r="A35" s="66" t="s">
        <v>102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36"/>
      <c r="S35" s="37"/>
    </row>
    <row r="36" s="33" customFormat="true" ht="36" hidden="false" customHeight="true" outlineLevel="0" collapsed="false">
      <c r="A36" s="66" t="s">
        <v>103</v>
      </c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36"/>
      <c r="S36" s="37"/>
    </row>
    <row r="37" s="33" customFormat="true" ht="36" hidden="false" customHeight="true" outlineLevel="0" collapsed="false">
      <c r="A37" s="66" t="s">
        <v>104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36"/>
      <c r="S37" s="37"/>
    </row>
    <row r="38" s="33" customFormat="true" ht="36" hidden="false" customHeight="true" outlineLevel="0" collapsed="false">
      <c r="A38" s="66" t="s">
        <v>105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36"/>
      <c r="S38" s="37"/>
    </row>
    <row r="39" s="33" customFormat="true" ht="36" hidden="false" customHeight="true" outlineLevel="0" collapsed="false">
      <c r="A39" s="66" t="s">
        <v>106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36"/>
      <c r="S39" s="37"/>
    </row>
    <row r="40" customFormat="false" ht="32.25" hidden="false" customHeight="true" outlineLevel="0" collapsed="false">
      <c r="A40" s="71" t="s">
        <v>107</v>
      </c>
      <c r="B40" s="72" t="n">
        <f aca="false">SUM(B11:B39)</f>
        <v>0</v>
      </c>
      <c r="C40" s="72" t="n">
        <f aca="false">SUM(C11:C39)</f>
        <v>6</v>
      </c>
      <c r="D40" s="72" t="n">
        <f aca="false">SUM(D11:D39)</f>
        <v>6</v>
      </c>
      <c r="E40" s="72" t="n">
        <f aca="false">SUM(E11:E39)</f>
        <v>0</v>
      </c>
      <c r="F40" s="72" t="n">
        <f aca="false">SUM(F11:F39)</f>
        <v>0</v>
      </c>
      <c r="G40" s="72" t="n">
        <f aca="false">SUM(G11:G39)</f>
        <v>0</v>
      </c>
      <c r="H40" s="72" t="n">
        <f aca="false">SUM(H11:H39)</f>
        <v>0</v>
      </c>
      <c r="I40" s="72" t="n">
        <f aca="false">SUM(I11:I39)</f>
        <v>0</v>
      </c>
      <c r="J40" s="72" t="n">
        <f aca="false">SUM(J11:J39)</f>
        <v>0</v>
      </c>
      <c r="K40" s="72" t="n">
        <f aca="false">SUM(K11:K39)</f>
        <v>0</v>
      </c>
      <c r="L40" s="72" t="n">
        <f aca="false">SUM(L11:L39)</f>
        <v>6</v>
      </c>
      <c r="M40" s="72" t="n">
        <f aca="false">SUM(M11:M39)</f>
        <v>0</v>
      </c>
      <c r="N40" s="72" t="n">
        <f aca="false">SUM(N11:N39)</f>
        <v>6</v>
      </c>
      <c r="O40" s="72" t="n">
        <f aca="false">SUM(O11:O39)</f>
        <v>0</v>
      </c>
      <c r="P40" s="72" t="n">
        <f aca="false">SUM(P11:P39)</f>
        <v>0</v>
      </c>
      <c r="Q40" s="72" t="n">
        <f aca="false">SUM(Q11:Q39)</f>
        <v>0</v>
      </c>
      <c r="R40" s="36"/>
      <c r="S40" s="37"/>
    </row>
    <row r="41" customFormat="false" ht="17.25" hidden="false" customHeight="true" outlineLevel="0" collapsed="false">
      <c r="A41" s="41"/>
    </row>
    <row r="42" customFormat="false" ht="17.25" hidden="false" customHeight="true" outlineLevel="0" collapsed="false">
      <c r="A42" s="41"/>
    </row>
    <row r="43" customFormat="false" ht="17.25" hidden="false" customHeight="true" outlineLevel="0" collapsed="false">
      <c r="A43" s="41"/>
    </row>
    <row r="44" customFormat="false" ht="47.25" hidden="false" customHeight="true" outlineLevel="0" collapsed="false">
      <c r="A44" s="41"/>
      <c r="D44" s="42"/>
    </row>
  </sheetData>
  <sheetProtection algorithmName="SHA-512" hashValue="DE/KeMZAr57oStZkXmB+Iy2OBkUbkmiQ1NbYqL2Vu//95rKu07wXkhtifRSRaNIoB7jqSIyE0+goecy+SrG7vg==" saltValue="+gbzHmK82bpn3T0X9jZkrQ==" spinCount="100000" sheet="true" objects="true" scenarios="true"/>
  <protectedRanges>
    <protectedRange name="edit" sqref="B11:Q39"/>
  </protectedRanges>
  <mergeCells count="22">
    <mergeCell ref="A3:Q3"/>
    <mergeCell ref="A5:A8"/>
    <mergeCell ref="B5:B8"/>
    <mergeCell ref="C5:F5"/>
    <mergeCell ref="G5:G8"/>
    <mergeCell ref="H5:H8"/>
    <mergeCell ref="I5:I8"/>
    <mergeCell ref="J5:J8"/>
    <mergeCell ref="K5:K8"/>
    <mergeCell ref="L5:P5"/>
    <mergeCell ref="Q5:Q8"/>
    <mergeCell ref="C6:C8"/>
    <mergeCell ref="D6:F6"/>
    <mergeCell ref="L6:L8"/>
    <mergeCell ref="M6:P6"/>
    <mergeCell ref="D7:D8"/>
    <mergeCell ref="E7:E8"/>
    <mergeCell ref="F7:F8"/>
    <mergeCell ref="M7:M8"/>
    <mergeCell ref="N7:O7"/>
    <mergeCell ref="P7:P8"/>
    <mergeCell ref="A10:Q1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S44"/>
  <sheetViews>
    <sheetView showFormulas="false" showGridLines="true" showRowColHeaders="true" showZeros="false" rightToLeft="false" tabSelected="false" showOutlineSymbols="true" defaultGridColor="true" view="pageBreakPreview" topLeftCell="A1" colorId="64" zoomScale="100" zoomScaleNormal="40" zoomScalePageLayoutView="100" workbookViewId="0">
      <selection pane="topLeft" activeCell="B11" activeCellId="0" sqref="B11"/>
    </sheetView>
  </sheetViews>
  <sheetFormatPr defaultColWidth="9.1484375" defaultRowHeight="12.75" zeroHeight="false" outlineLevelRow="0" outlineLevelCol="0"/>
  <cols>
    <col collapsed="false" customWidth="true" hidden="false" outlineLevel="0" max="1" min="1" style="24" width="84.71"/>
    <col collapsed="false" customWidth="true" hidden="false" outlineLevel="0" max="2" min="2" style="24" width="17.57"/>
    <col collapsed="false" customWidth="true" hidden="false" outlineLevel="0" max="3" min="3" style="24" width="13.71"/>
    <col collapsed="false" customWidth="true" hidden="false" outlineLevel="0" max="4" min="4" style="24" width="17.86"/>
    <col collapsed="false" customWidth="true" hidden="false" outlineLevel="0" max="5" min="5" style="24" width="18.14"/>
    <col collapsed="false" customWidth="true" hidden="false" outlineLevel="0" max="6" min="6" style="24" width="14.71"/>
    <col collapsed="false" customWidth="true" hidden="false" outlineLevel="0" max="7" min="7" style="24" width="18.14"/>
    <col collapsed="false" customWidth="true" hidden="false" outlineLevel="0" max="8" min="8" style="24" width="22.71"/>
    <col collapsed="false" customWidth="true" hidden="false" outlineLevel="0" max="9" min="9" style="24" width="18.57"/>
    <col collapsed="false" customWidth="true" hidden="false" outlineLevel="0" max="10" min="10" style="24" width="24.42"/>
    <col collapsed="false" customWidth="true" hidden="false" outlineLevel="0" max="11" min="11" style="24" width="23.14"/>
    <col collapsed="false" customWidth="true" hidden="false" outlineLevel="0" max="12" min="12" style="24" width="14.57"/>
    <col collapsed="false" customWidth="true" hidden="false" outlineLevel="0" max="13" min="13" style="24" width="18.14"/>
    <col collapsed="false" customWidth="true" hidden="false" outlineLevel="0" max="14" min="14" style="24" width="14.57"/>
    <col collapsed="false" customWidth="true" hidden="false" outlineLevel="0" max="16" min="15" style="24" width="19.42"/>
    <col collapsed="false" customWidth="true" hidden="false" outlineLevel="0" max="17" min="17" style="24" width="19.14"/>
    <col collapsed="false" customWidth="true" hidden="false" outlineLevel="0" max="18" min="18" style="24" width="19.71"/>
    <col collapsed="false" customWidth="false" hidden="false" outlineLevel="0" max="16384" min="19" style="24" width="9.14"/>
  </cols>
  <sheetData>
    <row r="3" customFormat="false" ht="38.25" hidden="false" customHeight="true" outlineLevel="0" collapsed="false">
      <c r="A3" s="25" t="s">
        <v>77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5" s="28" customFormat="true" ht="30.75" hidden="false" customHeight="true" outlineLevel="0" collapsed="false">
      <c r="A5" s="26" t="s">
        <v>1</v>
      </c>
      <c r="B5" s="26" t="s">
        <v>2</v>
      </c>
      <c r="C5" s="26" t="s">
        <v>3</v>
      </c>
      <c r="D5" s="26"/>
      <c r="E5" s="26"/>
      <c r="F5" s="26"/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/>
      <c r="N5" s="26"/>
      <c r="O5" s="26"/>
      <c r="P5" s="26"/>
      <c r="Q5" s="26" t="s">
        <v>10</v>
      </c>
    </row>
    <row r="6" s="28" customFormat="true" ht="13.5" hidden="false" customHeight="true" outlineLevel="0" collapsed="false">
      <c r="A6" s="26"/>
      <c r="B6" s="26"/>
      <c r="C6" s="26" t="s">
        <v>11</v>
      </c>
      <c r="D6" s="26" t="s">
        <v>12</v>
      </c>
      <c r="E6" s="26"/>
      <c r="F6" s="26"/>
      <c r="G6" s="26"/>
      <c r="H6" s="26"/>
      <c r="I6" s="26"/>
      <c r="J6" s="26"/>
      <c r="K6" s="26"/>
      <c r="L6" s="26" t="s">
        <v>13</v>
      </c>
      <c r="M6" s="29" t="s">
        <v>14</v>
      </c>
      <c r="N6" s="29"/>
      <c r="O6" s="29"/>
      <c r="P6" s="29"/>
      <c r="Q6" s="26"/>
    </row>
    <row r="7" s="28" customFormat="true" ht="63.75" hidden="false" customHeight="true" outlineLevel="0" collapsed="false">
      <c r="A7" s="26"/>
      <c r="B7" s="26"/>
      <c r="C7" s="26"/>
      <c r="D7" s="26" t="s">
        <v>15</v>
      </c>
      <c r="E7" s="26" t="s">
        <v>16</v>
      </c>
      <c r="F7" s="26" t="s">
        <v>17</v>
      </c>
      <c r="G7" s="26"/>
      <c r="H7" s="26"/>
      <c r="I7" s="26"/>
      <c r="J7" s="26"/>
      <c r="K7" s="26"/>
      <c r="L7" s="26"/>
      <c r="M7" s="26" t="s">
        <v>18</v>
      </c>
      <c r="N7" s="26" t="s">
        <v>19</v>
      </c>
      <c r="O7" s="26"/>
      <c r="P7" s="26" t="s">
        <v>20</v>
      </c>
      <c r="Q7" s="26"/>
    </row>
    <row r="8" customFormat="false" ht="24.75" hidden="false" customHeight="true" outlineLevel="0" collapsed="false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30" t="s">
        <v>21</v>
      </c>
      <c r="O8" s="30" t="s">
        <v>22</v>
      </c>
      <c r="P8" s="26"/>
      <c r="Q8" s="26"/>
    </row>
    <row r="9" customFormat="false" ht="12.75" hidden="false" customHeight="false" outlineLevel="0" collapsed="false">
      <c r="A9" s="64" t="n">
        <v>1</v>
      </c>
      <c r="B9" s="64" t="n">
        <v>2</v>
      </c>
      <c r="C9" s="64" t="n">
        <v>3</v>
      </c>
      <c r="D9" s="64" t="n">
        <v>4</v>
      </c>
      <c r="E9" s="64" t="n">
        <v>5</v>
      </c>
      <c r="F9" s="64" t="n">
        <v>6</v>
      </c>
      <c r="G9" s="64" t="n">
        <v>7</v>
      </c>
      <c r="H9" s="64" t="n">
        <v>8</v>
      </c>
      <c r="I9" s="64" t="n">
        <v>9</v>
      </c>
      <c r="J9" s="64" t="n">
        <v>10</v>
      </c>
      <c r="K9" s="64" t="n">
        <v>11</v>
      </c>
      <c r="L9" s="64" t="n">
        <v>12</v>
      </c>
      <c r="M9" s="64" t="n">
        <v>13</v>
      </c>
      <c r="N9" s="64" t="n">
        <v>14</v>
      </c>
      <c r="O9" s="64" t="n">
        <v>15</v>
      </c>
      <c r="P9" s="64" t="n">
        <v>16</v>
      </c>
      <c r="Q9" s="64" t="n">
        <v>17</v>
      </c>
    </row>
    <row r="10" s="33" customFormat="true" ht="36" hidden="false" customHeight="true" outlineLevel="0" collapsed="false">
      <c r="A10" s="79" t="s">
        <v>119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</row>
    <row r="11" s="33" customFormat="true" ht="36" hidden="false" customHeight="true" outlineLevel="0" collapsed="false">
      <c r="A11" s="66" t="s">
        <v>78</v>
      </c>
      <c r="B11" s="80"/>
      <c r="C11" s="80" t="n">
        <v>0</v>
      </c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36"/>
      <c r="S11" s="37"/>
    </row>
    <row r="12" s="33" customFormat="true" ht="36" hidden="false" customHeight="true" outlineLevel="0" collapsed="false">
      <c r="A12" s="66" t="s">
        <v>79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36"/>
      <c r="S12" s="37"/>
    </row>
    <row r="13" s="33" customFormat="true" ht="36" hidden="false" customHeight="true" outlineLevel="0" collapsed="false">
      <c r="A13" s="66" t="s">
        <v>80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36"/>
      <c r="S13" s="37"/>
    </row>
    <row r="14" s="33" customFormat="true" ht="36" hidden="false" customHeight="true" outlineLevel="0" collapsed="false">
      <c r="A14" s="66" t="s">
        <v>81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36"/>
      <c r="S14" s="37"/>
    </row>
    <row r="15" s="33" customFormat="true" ht="36" hidden="false" customHeight="true" outlineLevel="0" collapsed="false">
      <c r="A15" s="66" t="s">
        <v>82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36"/>
      <c r="S15" s="37"/>
    </row>
    <row r="16" s="33" customFormat="true" ht="36" hidden="false" customHeight="true" outlineLevel="0" collapsed="false">
      <c r="A16" s="66" t="s">
        <v>83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36"/>
      <c r="S16" s="37"/>
    </row>
    <row r="17" s="33" customFormat="true" ht="36" hidden="false" customHeight="true" outlineLevel="0" collapsed="false">
      <c r="A17" s="66" t="s">
        <v>84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36"/>
      <c r="S17" s="37"/>
    </row>
    <row r="18" s="33" customFormat="true" ht="36" hidden="false" customHeight="true" outlineLevel="0" collapsed="false">
      <c r="A18" s="66" t="s">
        <v>85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36"/>
      <c r="S18" s="37"/>
    </row>
    <row r="19" s="33" customFormat="true" ht="36" hidden="false" customHeight="true" outlineLevel="0" collapsed="false">
      <c r="A19" s="66" t="s">
        <v>86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36"/>
      <c r="S19" s="37"/>
    </row>
    <row r="20" s="33" customFormat="true" ht="36" hidden="false" customHeight="true" outlineLevel="0" collapsed="false">
      <c r="A20" s="66" t="s">
        <v>87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36"/>
      <c r="S20" s="37"/>
    </row>
    <row r="21" s="33" customFormat="true" ht="36" hidden="false" customHeight="true" outlineLevel="0" collapsed="false">
      <c r="A21" s="66" t="s">
        <v>88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36"/>
      <c r="S21" s="37"/>
    </row>
    <row r="22" s="33" customFormat="true" ht="36" hidden="false" customHeight="true" outlineLevel="0" collapsed="false">
      <c r="A22" s="66" t="s">
        <v>89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36"/>
      <c r="S22" s="37"/>
    </row>
    <row r="23" s="33" customFormat="true" ht="36" hidden="false" customHeight="true" outlineLevel="0" collapsed="false">
      <c r="A23" s="66" t="s">
        <v>90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36"/>
      <c r="S23" s="37"/>
    </row>
    <row r="24" s="33" customFormat="true" ht="36" hidden="false" customHeight="true" outlineLevel="0" collapsed="false">
      <c r="A24" s="66" t="s">
        <v>91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36"/>
      <c r="S24" s="37"/>
    </row>
    <row r="25" s="33" customFormat="true" ht="36" hidden="false" customHeight="true" outlineLevel="0" collapsed="false">
      <c r="A25" s="66" t="s">
        <v>92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36"/>
      <c r="S25" s="37"/>
    </row>
    <row r="26" s="33" customFormat="true" ht="36" hidden="false" customHeight="true" outlineLevel="0" collapsed="false">
      <c r="A26" s="66" t="s">
        <v>93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36"/>
      <c r="S26" s="37"/>
    </row>
    <row r="27" s="33" customFormat="true" ht="36" hidden="false" customHeight="true" outlineLevel="0" collapsed="false">
      <c r="A27" s="66" t="s">
        <v>94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36"/>
      <c r="S27" s="37"/>
    </row>
    <row r="28" s="33" customFormat="true" ht="36" hidden="false" customHeight="true" outlineLevel="0" collapsed="false">
      <c r="A28" s="66" t="s">
        <v>95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36"/>
      <c r="S28" s="37"/>
    </row>
    <row r="29" s="33" customFormat="true" ht="36" hidden="false" customHeight="true" outlineLevel="0" collapsed="false">
      <c r="A29" s="66" t="s">
        <v>96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36"/>
      <c r="S29" s="37"/>
    </row>
    <row r="30" s="33" customFormat="true" ht="36" hidden="false" customHeight="true" outlineLevel="0" collapsed="false">
      <c r="A30" s="66" t="s">
        <v>97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36"/>
      <c r="S30" s="37"/>
    </row>
    <row r="31" s="33" customFormat="true" ht="36" hidden="false" customHeight="true" outlineLevel="0" collapsed="false">
      <c r="A31" s="66" t="s">
        <v>98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36"/>
      <c r="S31" s="37"/>
    </row>
    <row r="32" s="33" customFormat="true" ht="36" hidden="false" customHeight="true" outlineLevel="0" collapsed="false">
      <c r="A32" s="66" t="s">
        <v>99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36"/>
      <c r="S32" s="37"/>
    </row>
    <row r="33" s="33" customFormat="true" ht="36" hidden="false" customHeight="true" outlineLevel="0" collapsed="false">
      <c r="A33" s="66" t="s">
        <v>100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36"/>
      <c r="S33" s="37"/>
    </row>
    <row r="34" s="33" customFormat="true" ht="36" hidden="false" customHeight="true" outlineLevel="0" collapsed="false">
      <c r="A34" s="66" t="s">
        <v>101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36"/>
      <c r="S34" s="37"/>
    </row>
    <row r="35" s="33" customFormat="true" ht="36" hidden="false" customHeight="true" outlineLevel="0" collapsed="false">
      <c r="A35" s="66" t="s">
        <v>102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36"/>
      <c r="S35" s="37"/>
    </row>
    <row r="36" s="33" customFormat="true" ht="36" hidden="false" customHeight="true" outlineLevel="0" collapsed="false">
      <c r="A36" s="66" t="s">
        <v>103</v>
      </c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36"/>
      <c r="S36" s="37"/>
    </row>
    <row r="37" s="33" customFormat="true" ht="36" hidden="false" customHeight="true" outlineLevel="0" collapsed="false">
      <c r="A37" s="66" t="s">
        <v>104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36"/>
      <c r="S37" s="37"/>
    </row>
    <row r="38" s="33" customFormat="true" ht="36" hidden="false" customHeight="true" outlineLevel="0" collapsed="false">
      <c r="A38" s="66" t="s">
        <v>105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36"/>
      <c r="S38" s="37"/>
    </row>
    <row r="39" s="33" customFormat="true" ht="36" hidden="false" customHeight="true" outlineLevel="0" collapsed="false">
      <c r="A39" s="66" t="s">
        <v>106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36"/>
      <c r="S39" s="37"/>
    </row>
    <row r="40" customFormat="false" ht="32.25" hidden="false" customHeight="true" outlineLevel="0" collapsed="false">
      <c r="A40" s="71" t="s">
        <v>107</v>
      </c>
      <c r="B40" s="72" t="n">
        <f aca="false">SUM(B11:B39)</f>
        <v>0</v>
      </c>
      <c r="C40" s="72" t="n">
        <f aca="false">SUM(C11:C39)</f>
        <v>0</v>
      </c>
      <c r="D40" s="72" t="n">
        <f aca="false">SUM(D11:D39)</f>
        <v>0</v>
      </c>
      <c r="E40" s="72" t="n">
        <f aca="false">SUM(E11:E39)</f>
        <v>0</v>
      </c>
      <c r="F40" s="72" t="n">
        <f aca="false">SUM(F11:F39)</f>
        <v>0</v>
      </c>
      <c r="G40" s="72" t="n">
        <f aca="false">SUM(G11:G39)</f>
        <v>0</v>
      </c>
      <c r="H40" s="72" t="n">
        <f aca="false">SUM(H11:H39)</f>
        <v>0</v>
      </c>
      <c r="I40" s="72" t="n">
        <f aca="false">SUM(I11:I39)</f>
        <v>0</v>
      </c>
      <c r="J40" s="72" t="n">
        <f aca="false">SUM(J11:J39)</f>
        <v>0</v>
      </c>
      <c r="K40" s="72" t="n">
        <f aca="false">SUM(K11:K39)</f>
        <v>0</v>
      </c>
      <c r="L40" s="72" t="n">
        <f aca="false">SUM(L11:L39)</f>
        <v>0</v>
      </c>
      <c r="M40" s="72" t="n">
        <f aca="false">SUM(M11:M39)</f>
        <v>0</v>
      </c>
      <c r="N40" s="72" t="n">
        <f aca="false">SUM(N11:N39)</f>
        <v>0</v>
      </c>
      <c r="O40" s="72" t="n">
        <f aca="false">SUM(O11:O39)</f>
        <v>0</v>
      </c>
      <c r="P40" s="72" t="n">
        <f aca="false">SUM(P11:P39)</f>
        <v>0</v>
      </c>
      <c r="Q40" s="72" t="n">
        <f aca="false">SUM(Q11:Q39)</f>
        <v>0</v>
      </c>
      <c r="R40" s="36"/>
      <c r="S40" s="37"/>
    </row>
    <row r="41" customFormat="false" ht="17.25" hidden="false" customHeight="true" outlineLevel="0" collapsed="false">
      <c r="A41" s="41"/>
    </row>
    <row r="42" customFormat="false" ht="17.25" hidden="false" customHeight="true" outlineLevel="0" collapsed="false">
      <c r="A42" s="41"/>
    </row>
    <row r="43" customFormat="false" ht="17.25" hidden="false" customHeight="true" outlineLevel="0" collapsed="false">
      <c r="A43" s="41"/>
    </row>
    <row r="44" customFormat="false" ht="47.25" hidden="false" customHeight="true" outlineLevel="0" collapsed="false">
      <c r="A44" s="41"/>
      <c r="D44" s="42"/>
    </row>
  </sheetData>
  <sheetProtection algorithmName="SHA-512" hashValue="KLWD/Eq19AqHkgCbcc7oY0pj5lGhglEVMQB4ZUChgZP9PiFeHLuWSAj0iw3nfYVGwIoTaH20LfC3wbrt4xUebg==" saltValue="YhNFRYt5fBSUqWvKxMC+Ug==" spinCount="100000" sheet="true" objects="true" scenarios="true"/>
  <protectedRanges>
    <protectedRange name="edit" sqref="B11:Q39"/>
  </protectedRanges>
  <mergeCells count="22">
    <mergeCell ref="A3:Q3"/>
    <mergeCell ref="A5:A8"/>
    <mergeCell ref="B5:B8"/>
    <mergeCell ref="C5:F5"/>
    <mergeCell ref="G5:G8"/>
    <mergeCell ref="H5:H8"/>
    <mergeCell ref="I5:I8"/>
    <mergeCell ref="J5:J8"/>
    <mergeCell ref="K5:K8"/>
    <mergeCell ref="L5:P5"/>
    <mergeCell ref="Q5:Q8"/>
    <mergeCell ref="C6:C8"/>
    <mergeCell ref="D6:F6"/>
    <mergeCell ref="L6:L8"/>
    <mergeCell ref="M6:P6"/>
    <mergeCell ref="D7:D8"/>
    <mergeCell ref="E7:E8"/>
    <mergeCell ref="F7:F8"/>
    <mergeCell ref="M7:M8"/>
    <mergeCell ref="N7:O7"/>
    <mergeCell ref="P7:P8"/>
    <mergeCell ref="A10:Q1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S44"/>
  <sheetViews>
    <sheetView showFormulas="false" showGridLines="true" showRowColHeaders="true" showZeros="false" rightToLeft="false" tabSelected="false" showOutlineSymbols="true" defaultGridColor="true" view="pageBreakPreview" topLeftCell="A2" colorId="64" zoomScale="100" zoomScaleNormal="40" zoomScalePageLayoutView="100" workbookViewId="0">
      <selection pane="topLeft" activeCell="B11" activeCellId="0" sqref="B11"/>
    </sheetView>
  </sheetViews>
  <sheetFormatPr defaultColWidth="9.1484375" defaultRowHeight="12.75" zeroHeight="false" outlineLevelRow="0" outlineLevelCol="0"/>
  <cols>
    <col collapsed="false" customWidth="true" hidden="false" outlineLevel="0" max="1" min="1" style="24" width="85.71"/>
    <col collapsed="false" customWidth="true" hidden="false" outlineLevel="0" max="2" min="2" style="24" width="17.57"/>
    <col collapsed="false" customWidth="true" hidden="false" outlineLevel="0" max="3" min="3" style="24" width="13.71"/>
    <col collapsed="false" customWidth="true" hidden="false" outlineLevel="0" max="4" min="4" style="24" width="17.86"/>
    <col collapsed="false" customWidth="true" hidden="false" outlineLevel="0" max="5" min="5" style="24" width="18.14"/>
    <col collapsed="false" customWidth="true" hidden="false" outlineLevel="0" max="6" min="6" style="24" width="14.71"/>
    <col collapsed="false" customWidth="true" hidden="false" outlineLevel="0" max="7" min="7" style="24" width="18.14"/>
    <col collapsed="false" customWidth="true" hidden="false" outlineLevel="0" max="8" min="8" style="24" width="22.71"/>
    <col collapsed="false" customWidth="true" hidden="false" outlineLevel="0" max="9" min="9" style="24" width="18.57"/>
    <col collapsed="false" customWidth="true" hidden="false" outlineLevel="0" max="10" min="10" style="24" width="24.42"/>
    <col collapsed="false" customWidth="true" hidden="false" outlineLevel="0" max="11" min="11" style="24" width="23.14"/>
    <col collapsed="false" customWidth="true" hidden="false" outlineLevel="0" max="12" min="12" style="24" width="14.57"/>
    <col collapsed="false" customWidth="true" hidden="false" outlineLevel="0" max="13" min="13" style="24" width="18.14"/>
    <col collapsed="false" customWidth="true" hidden="false" outlineLevel="0" max="14" min="14" style="24" width="14.57"/>
    <col collapsed="false" customWidth="true" hidden="false" outlineLevel="0" max="16" min="15" style="24" width="19.42"/>
    <col collapsed="false" customWidth="true" hidden="false" outlineLevel="0" max="17" min="17" style="24" width="19.14"/>
    <col collapsed="false" customWidth="true" hidden="false" outlineLevel="0" max="18" min="18" style="24" width="19.71"/>
    <col collapsed="false" customWidth="false" hidden="false" outlineLevel="0" max="16384" min="19" style="24" width="9.14"/>
  </cols>
  <sheetData>
    <row r="3" customFormat="false" ht="38.25" hidden="false" customHeight="true" outlineLevel="0" collapsed="false">
      <c r="A3" s="25" t="s">
        <v>77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5" s="28" customFormat="true" ht="30.75" hidden="false" customHeight="true" outlineLevel="0" collapsed="false">
      <c r="A5" s="26" t="s">
        <v>1</v>
      </c>
      <c r="B5" s="26" t="s">
        <v>2</v>
      </c>
      <c r="C5" s="26" t="s">
        <v>3</v>
      </c>
      <c r="D5" s="26"/>
      <c r="E5" s="26"/>
      <c r="F5" s="26"/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/>
      <c r="N5" s="26"/>
      <c r="O5" s="26"/>
      <c r="P5" s="26"/>
      <c r="Q5" s="26" t="s">
        <v>10</v>
      </c>
    </row>
    <row r="6" s="28" customFormat="true" ht="13.5" hidden="false" customHeight="true" outlineLevel="0" collapsed="false">
      <c r="A6" s="26"/>
      <c r="B6" s="26"/>
      <c r="C6" s="26" t="s">
        <v>11</v>
      </c>
      <c r="D6" s="26" t="s">
        <v>12</v>
      </c>
      <c r="E6" s="26"/>
      <c r="F6" s="26"/>
      <c r="G6" s="26"/>
      <c r="H6" s="26"/>
      <c r="I6" s="26"/>
      <c r="J6" s="26"/>
      <c r="K6" s="26"/>
      <c r="L6" s="26" t="s">
        <v>13</v>
      </c>
      <c r="M6" s="29" t="s">
        <v>14</v>
      </c>
      <c r="N6" s="29"/>
      <c r="O6" s="29"/>
      <c r="P6" s="29"/>
      <c r="Q6" s="26"/>
    </row>
    <row r="7" s="28" customFormat="true" ht="63.75" hidden="false" customHeight="true" outlineLevel="0" collapsed="false">
      <c r="A7" s="26"/>
      <c r="B7" s="26"/>
      <c r="C7" s="26"/>
      <c r="D7" s="26" t="s">
        <v>15</v>
      </c>
      <c r="E7" s="26" t="s">
        <v>16</v>
      </c>
      <c r="F7" s="26" t="s">
        <v>17</v>
      </c>
      <c r="G7" s="26"/>
      <c r="H7" s="26"/>
      <c r="I7" s="26"/>
      <c r="J7" s="26"/>
      <c r="K7" s="26"/>
      <c r="L7" s="26"/>
      <c r="M7" s="26" t="s">
        <v>18</v>
      </c>
      <c r="N7" s="26" t="s">
        <v>19</v>
      </c>
      <c r="O7" s="26"/>
      <c r="P7" s="26" t="s">
        <v>20</v>
      </c>
      <c r="Q7" s="26"/>
    </row>
    <row r="8" customFormat="false" ht="24.75" hidden="false" customHeight="true" outlineLevel="0" collapsed="false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30" t="s">
        <v>21</v>
      </c>
      <c r="O8" s="30" t="s">
        <v>22</v>
      </c>
      <c r="P8" s="26"/>
      <c r="Q8" s="26"/>
    </row>
    <row r="9" customFormat="false" ht="12.75" hidden="false" customHeight="false" outlineLevel="0" collapsed="false">
      <c r="A9" s="64" t="n">
        <v>1</v>
      </c>
      <c r="B9" s="64" t="n">
        <v>2</v>
      </c>
      <c r="C9" s="64" t="n">
        <v>3</v>
      </c>
      <c r="D9" s="64" t="n">
        <v>4</v>
      </c>
      <c r="E9" s="64" t="n">
        <v>5</v>
      </c>
      <c r="F9" s="64" t="n">
        <v>6</v>
      </c>
      <c r="G9" s="64" t="n">
        <v>7</v>
      </c>
      <c r="H9" s="64" t="n">
        <v>8</v>
      </c>
      <c r="I9" s="64" t="n">
        <v>9</v>
      </c>
      <c r="J9" s="64" t="n">
        <v>10</v>
      </c>
      <c r="K9" s="64" t="n">
        <v>11</v>
      </c>
      <c r="L9" s="64" t="n">
        <v>12</v>
      </c>
      <c r="M9" s="64" t="n">
        <v>13</v>
      </c>
      <c r="N9" s="64" t="n">
        <v>14</v>
      </c>
      <c r="O9" s="64" t="n">
        <v>15</v>
      </c>
      <c r="P9" s="64" t="n">
        <v>16</v>
      </c>
      <c r="Q9" s="64" t="n">
        <v>17</v>
      </c>
    </row>
    <row r="10" s="33" customFormat="true" ht="36" hidden="false" customHeight="true" outlineLevel="0" collapsed="false">
      <c r="A10" s="79" t="s">
        <v>120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</row>
    <row r="11" s="33" customFormat="true" ht="36" hidden="false" customHeight="true" outlineLevel="0" collapsed="false">
      <c r="A11" s="66" t="s">
        <v>78</v>
      </c>
      <c r="B11" s="80"/>
      <c r="C11" s="80" t="n">
        <v>0</v>
      </c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36"/>
      <c r="S11" s="37"/>
    </row>
    <row r="12" s="33" customFormat="true" ht="36" hidden="false" customHeight="true" outlineLevel="0" collapsed="false">
      <c r="A12" s="66" t="s">
        <v>79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36"/>
      <c r="S12" s="37"/>
    </row>
    <row r="13" s="33" customFormat="true" ht="36" hidden="false" customHeight="true" outlineLevel="0" collapsed="false">
      <c r="A13" s="66" t="s">
        <v>80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36"/>
      <c r="S13" s="37"/>
    </row>
    <row r="14" s="33" customFormat="true" ht="36" hidden="false" customHeight="true" outlineLevel="0" collapsed="false">
      <c r="A14" s="66" t="s">
        <v>81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36"/>
      <c r="S14" s="37"/>
    </row>
    <row r="15" s="33" customFormat="true" ht="36" hidden="false" customHeight="true" outlineLevel="0" collapsed="false">
      <c r="A15" s="66" t="s">
        <v>82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36"/>
      <c r="S15" s="37"/>
    </row>
    <row r="16" s="33" customFormat="true" ht="36" hidden="false" customHeight="true" outlineLevel="0" collapsed="false">
      <c r="A16" s="66" t="s">
        <v>83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36"/>
      <c r="S16" s="37"/>
    </row>
    <row r="17" s="33" customFormat="true" ht="36" hidden="false" customHeight="true" outlineLevel="0" collapsed="false">
      <c r="A17" s="66" t="s">
        <v>84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36"/>
      <c r="S17" s="37"/>
    </row>
    <row r="18" s="33" customFormat="true" ht="36" hidden="false" customHeight="true" outlineLevel="0" collapsed="false">
      <c r="A18" s="66" t="s">
        <v>85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36"/>
      <c r="S18" s="37"/>
    </row>
    <row r="19" s="33" customFormat="true" ht="36" hidden="false" customHeight="true" outlineLevel="0" collapsed="false">
      <c r="A19" s="66" t="s">
        <v>86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36"/>
      <c r="S19" s="37"/>
    </row>
    <row r="20" s="33" customFormat="true" ht="36" hidden="false" customHeight="true" outlineLevel="0" collapsed="false">
      <c r="A20" s="66" t="s">
        <v>87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36"/>
      <c r="S20" s="37"/>
    </row>
    <row r="21" s="33" customFormat="true" ht="36" hidden="false" customHeight="true" outlineLevel="0" collapsed="false">
      <c r="A21" s="66" t="s">
        <v>88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36"/>
      <c r="S21" s="37"/>
    </row>
    <row r="22" s="33" customFormat="true" ht="36" hidden="false" customHeight="true" outlineLevel="0" collapsed="false">
      <c r="A22" s="66" t="s">
        <v>89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36"/>
      <c r="S22" s="37"/>
    </row>
    <row r="23" s="33" customFormat="true" ht="36" hidden="false" customHeight="true" outlineLevel="0" collapsed="false">
      <c r="A23" s="66" t="s">
        <v>90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36"/>
      <c r="S23" s="37"/>
    </row>
    <row r="24" s="33" customFormat="true" ht="36" hidden="false" customHeight="true" outlineLevel="0" collapsed="false">
      <c r="A24" s="66" t="s">
        <v>91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36"/>
      <c r="S24" s="37"/>
    </row>
    <row r="25" s="33" customFormat="true" ht="36" hidden="false" customHeight="true" outlineLevel="0" collapsed="false">
      <c r="A25" s="66" t="s">
        <v>92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36"/>
      <c r="S25" s="37"/>
    </row>
    <row r="26" s="33" customFormat="true" ht="36" hidden="false" customHeight="true" outlineLevel="0" collapsed="false">
      <c r="A26" s="66" t="s">
        <v>93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36"/>
      <c r="S26" s="37"/>
    </row>
    <row r="27" s="33" customFormat="true" ht="36" hidden="false" customHeight="true" outlineLevel="0" collapsed="false">
      <c r="A27" s="66" t="s">
        <v>94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36"/>
      <c r="S27" s="37"/>
    </row>
    <row r="28" s="33" customFormat="true" ht="36" hidden="false" customHeight="true" outlineLevel="0" collapsed="false">
      <c r="A28" s="66" t="s">
        <v>95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36"/>
      <c r="S28" s="37"/>
    </row>
    <row r="29" s="33" customFormat="true" ht="36" hidden="false" customHeight="true" outlineLevel="0" collapsed="false">
      <c r="A29" s="66" t="s">
        <v>96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36"/>
      <c r="S29" s="37"/>
    </row>
    <row r="30" s="33" customFormat="true" ht="36" hidden="false" customHeight="true" outlineLevel="0" collapsed="false">
      <c r="A30" s="66" t="s">
        <v>97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36"/>
      <c r="S30" s="37"/>
    </row>
    <row r="31" s="33" customFormat="true" ht="36" hidden="false" customHeight="true" outlineLevel="0" collapsed="false">
      <c r="A31" s="66" t="s">
        <v>98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36"/>
      <c r="S31" s="37"/>
    </row>
    <row r="32" s="33" customFormat="true" ht="36" hidden="false" customHeight="true" outlineLevel="0" collapsed="false">
      <c r="A32" s="66" t="s">
        <v>99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36"/>
      <c r="S32" s="37"/>
    </row>
    <row r="33" s="33" customFormat="true" ht="36" hidden="false" customHeight="true" outlineLevel="0" collapsed="false">
      <c r="A33" s="66" t="s">
        <v>100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36"/>
      <c r="S33" s="37"/>
    </row>
    <row r="34" s="33" customFormat="true" ht="36" hidden="false" customHeight="true" outlineLevel="0" collapsed="false">
      <c r="A34" s="66" t="s">
        <v>101</v>
      </c>
      <c r="B34" s="80" t="s">
        <v>113</v>
      </c>
      <c r="C34" s="80" t="n">
        <v>7</v>
      </c>
      <c r="D34" s="80" t="n">
        <v>7</v>
      </c>
      <c r="E34" s="80" t="s">
        <v>113</v>
      </c>
      <c r="F34" s="80" t="s">
        <v>113</v>
      </c>
      <c r="G34" s="80" t="s">
        <v>113</v>
      </c>
      <c r="H34" s="80" t="s">
        <v>113</v>
      </c>
      <c r="I34" s="80" t="s">
        <v>113</v>
      </c>
      <c r="J34" s="80" t="s">
        <v>113</v>
      </c>
      <c r="K34" s="80" t="s">
        <v>113</v>
      </c>
      <c r="L34" s="80" t="n">
        <v>7</v>
      </c>
      <c r="M34" s="80" t="s">
        <v>113</v>
      </c>
      <c r="N34" s="80" t="n">
        <v>6</v>
      </c>
      <c r="O34" s="80" t="s">
        <v>113</v>
      </c>
      <c r="P34" s="80" t="n">
        <v>1</v>
      </c>
      <c r="Q34" s="80" t="s">
        <v>113</v>
      </c>
      <c r="R34" s="36"/>
      <c r="S34" s="37"/>
    </row>
    <row r="35" s="33" customFormat="true" ht="36" hidden="false" customHeight="true" outlineLevel="0" collapsed="false">
      <c r="A35" s="66" t="s">
        <v>102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36"/>
      <c r="S35" s="37"/>
    </row>
    <row r="36" s="33" customFormat="true" ht="36" hidden="false" customHeight="true" outlineLevel="0" collapsed="false">
      <c r="A36" s="66" t="s">
        <v>103</v>
      </c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36"/>
      <c r="S36" s="37"/>
    </row>
    <row r="37" s="33" customFormat="true" ht="36" hidden="false" customHeight="true" outlineLevel="0" collapsed="false">
      <c r="A37" s="66" t="s">
        <v>104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36"/>
      <c r="S37" s="37"/>
    </row>
    <row r="38" s="33" customFormat="true" ht="36" hidden="false" customHeight="true" outlineLevel="0" collapsed="false">
      <c r="A38" s="66" t="s">
        <v>105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36"/>
      <c r="S38" s="37"/>
    </row>
    <row r="39" s="33" customFormat="true" ht="36" hidden="false" customHeight="true" outlineLevel="0" collapsed="false">
      <c r="A39" s="66" t="s">
        <v>106</v>
      </c>
      <c r="B39" s="78" t="n">
        <v>2</v>
      </c>
      <c r="C39" s="78"/>
      <c r="D39" s="78"/>
      <c r="E39" s="78"/>
      <c r="F39" s="78"/>
      <c r="G39" s="78"/>
      <c r="H39" s="78"/>
      <c r="I39" s="78"/>
      <c r="J39" s="78"/>
      <c r="K39" s="78"/>
      <c r="L39" s="78" t="n">
        <v>2</v>
      </c>
      <c r="M39" s="78"/>
      <c r="N39" s="78"/>
      <c r="O39" s="78" t="n">
        <v>2</v>
      </c>
      <c r="P39" s="78"/>
      <c r="Q39" s="78"/>
      <c r="R39" s="36"/>
      <c r="S39" s="37"/>
    </row>
    <row r="40" customFormat="false" ht="32.25" hidden="false" customHeight="true" outlineLevel="0" collapsed="false">
      <c r="A40" s="71" t="s">
        <v>107</v>
      </c>
      <c r="B40" s="72" t="n">
        <f aca="false">SUM(B11:B39)</f>
        <v>2</v>
      </c>
      <c r="C40" s="72" t="n">
        <f aca="false">SUM(C11:C39)</f>
        <v>7</v>
      </c>
      <c r="D40" s="72" t="n">
        <f aca="false">SUM(D11:D39)</f>
        <v>7</v>
      </c>
      <c r="E40" s="72" t="n">
        <f aca="false">SUM(E11:E39)</f>
        <v>0</v>
      </c>
      <c r="F40" s="72" t="n">
        <f aca="false">SUM(F11:F39)</f>
        <v>0</v>
      </c>
      <c r="G40" s="72" t="n">
        <f aca="false">SUM(G11:G39)</f>
        <v>0</v>
      </c>
      <c r="H40" s="72" t="n">
        <f aca="false">SUM(H11:H39)</f>
        <v>0</v>
      </c>
      <c r="I40" s="72" t="n">
        <f aca="false">SUM(I11:I39)</f>
        <v>0</v>
      </c>
      <c r="J40" s="72" t="n">
        <f aca="false">SUM(J11:J39)</f>
        <v>0</v>
      </c>
      <c r="K40" s="72" t="n">
        <f aca="false">SUM(K11:K39)</f>
        <v>0</v>
      </c>
      <c r="L40" s="72" t="n">
        <f aca="false">SUM(L11:L39)</f>
        <v>9</v>
      </c>
      <c r="M40" s="72" t="n">
        <f aca="false">SUM(M11:M39)</f>
        <v>0</v>
      </c>
      <c r="N40" s="72" t="n">
        <f aca="false">SUM(N11:N39)</f>
        <v>6</v>
      </c>
      <c r="O40" s="72" t="n">
        <f aca="false">SUM(O11:O39)</f>
        <v>2</v>
      </c>
      <c r="P40" s="72" t="n">
        <f aca="false">SUM(P11:P39)</f>
        <v>1</v>
      </c>
      <c r="Q40" s="72" t="n">
        <f aca="false">SUM(Q11:Q39)</f>
        <v>0</v>
      </c>
      <c r="R40" s="36"/>
      <c r="S40" s="37"/>
    </row>
    <row r="41" customFormat="false" ht="17.25" hidden="false" customHeight="true" outlineLevel="0" collapsed="false">
      <c r="A41" s="41"/>
    </row>
    <row r="42" customFormat="false" ht="17.25" hidden="false" customHeight="true" outlineLevel="0" collapsed="false">
      <c r="A42" s="41"/>
    </row>
    <row r="43" customFormat="false" ht="17.25" hidden="false" customHeight="true" outlineLevel="0" collapsed="false">
      <c r="A43" s="41"/>
    </row>
    <row r="44" customFormat="false" ht="47.25" hidden="false" customHeight="true" outlineLevel="0" collapsed="false">
      <c r="A44" s="41"/>
      <c r="D44" s="42"/>
    </row>
  </sheetData>
  <sheetProtection algorithmName="SHA-512" hashValue="Cg4PmM7Af8IMYsBPklMxQ5htwEjrXspKh7LQw9Z0aW8rl5sAh2kRzDZwYSxymPOUXNkXEwnDVL3/v6quB9wPtA==" saltValue="vo9QVIlz9yx9QvZ268zcPw==" spinCount="100000" sheet="true" objects="true" scenarios="true"/>
  <protectedRanges>
    <protectedRange name="edit" sqref="B11:Q39"/>
  </protectedRanges>
  <mergeCells count="22">
    <mergeCell ref="A3:Q3"/>
    <mergeCell ref="A5:A8"/>
    <mergeCell ref="B5:B8"/>
    <mergeCell ref="C5:F5"/>
    <mergeCell ref="G5:G8"/>
    <mergeCell ref="H5:H8"/>
    <mergeCell ref="I5:I8"/>
    <mergeCell ref="J5:J8"/>
    <mergeCell ref="K5:K8"/>
    <mergeCell ref="L5:P5"/>
    <mergeCell ref="Q5:Q8"/>
    <mergeCell ref="C6:C8"/>
    <mergeCell ref="D6:F6"/>
    <mergeCell ref="L6:L8"/>
    <mergeCell ref="M6:P6"/>
    <mergeCell ref="D7:D8"/>
    <mergeCell ref="E7:E8"/>
    <mergeCell ref="F7:F8"/>
    <mergeCell ref="M7:M8"/>
    <mergeCell ref="N7:O7"/>
    <mergeCell ref="P7:P8"/>
    <mergeCell ref="A10:Q1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S44"/>
  <sheetViews>
    <sheetView showFormulas="false" showGridLines="true" showRowColHeaders="true" showZeros="false" rightToLeft="false" tabSelected="false" showOutlineSymbols="true" defaultGridColor="true" view="pageBreakPreview" topLeftCell="A22" colorId="64" zoomScale="100" zoomScaleNormal="40" zoomScalePageLayoutView="100" workbookViewId="0">
      <selection pane="topLeft" activeCell="B11" activeCellId="0" sqref="B11"/>
    </sheetView>
  </sheetViews>
  <sheetFormatPr defaultColWidth="9.1484375" defaultRowHeight="12.75" zeroHeight="false" outlineLevelRow="0" outlineLevelCol="0"/>
  <cols>
    <col collapsed="false" customWidth="true" hidden="false" outlineLevel="0" max="1" min="1" style="24" width="84.71"/>
    <col collapsed="false" customWidth="true" hidden="false" outlineLevel="0" max="2" min="2" style="24" width="17.57"/>
    <col collapsed="false" customWidth="true" hidden="false" outlineLevel="0" max="3" min="3" style="24" width="13.71"/>
    <col collapsed="false" customWidth="true" hidden="false" outlineLevel="0" max="4" min="4" style="24" width="17.86"/>
    <col collapsed="false" customWidth="true" hidden="false" outlineLevel="0" max="5" min="5" style="24" width="18.14"/>
    <col collapsed="false" customWidth="true" hidden="false" outlineLevel="0" max="6" min="6" style="24" width="14.71"/>
    <col collapsed="false" customWidth="true" hidden="false" outlineLevel="0" max="7" min="7" style="24" width="18.14"/>
    <col collapsed="false" customWidth="true" hidden="false" outlineLevel="0" max="8" min="8" style="24" width="22.71"/>
    <col collapsed="false" customWidth="true" hidden="false" outlineLevel="0" max="9" min="9" style="24" width="18.57"/>
    <col collapsed="false" customWidth="true" hidden="false" outlineLevel="0" max="10" min="10" style="24" width="24.42"/>
    <col collapsed="false" customWidth="true" hidden="false" outlineLevel="0" max="11" min="11" style="24" width="23.14"/>
    <col collapsed="false" customWidth="true" hidden="false" outlineLevel="0" max="12" min="12" style="24" width="14.57"/>
    <col collapsed="false" customWidth="true" hidden="false" outlineLevel="0" max="13" min="13" style="24" width="18.14"/>
    <col collapsed="false" customWidth="true" hidden="false" outlineLevel="0" max="14" min="14" style="24" width="14.57"/>
    <col collapsed="false" customWidth="true" hidden="false" outlineLevel="0" max="16" min="15" style="24" width="19.42"/>
    <col collapsed="false" customWidth="true" hidden="false" outlineLevel="0" max="17" min="17" style="24" width="19.14"/>
    <col collapsed="false" customWidth="true" hidden="false" outlineLevel="0" max="18" min="18" style="24" width="19.71"/>
    <col collapsed="false" customWidth="false" hidden="false" outlineLevel="0" max="16384" min="19" style="24" width="9.14"/>
  </cols>
  <sheetData>
    <row r="3" customFormat="false" ht="38.25" hidden="false" customHeight="true" outlineLevel="0" collapsed="false">
      <c r="A3" s="25" t="s">
        <v>77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5" s="28" customFormat="true" ht="30.75" hidden="false" customHeight="true" outlineLevel="0" collapsed="false">
      <c r="A5" s="26" t="s">
        <v>1</v>
      </c>
      <c r="B5" s="26" t="s">
        <v>2</v>
      </c>
      <c r="C5" s="26" t="s">
        <v>3</v>
      </c>
      <c r="D5" s="26"/>
      <c r="E5" s="26"/>
      <c r="F5" s="26"/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/>
      <c r="N5" s="26"/>
      <c r="O5" s="26"/>
      <c r="P5" s="26"/>
      <c r="Q5" s="26" t="s">
        <v>10</v>
      </c>
    </row>
    <row r="6" s="28" customFormat="true" ht="13.5" hidden="false" customHeight="true" outlineLevel="0" collapsed="false">
      <c r="A6" s="26"/>
      <c r="B6" s="26"/>
      <c r="C6" s="26" t="s">
        <v>11</v>
      </c>
      <c r="D6" s="26" t="s">
        <v>12</v>
      </c>
      <c r="E6" s="26"/>
      <c r="F6" s="26"/>
      <c r="G6" s="26"/>
      <c r="H6" s="26"/>
      <c r="I6" s="26"/>
      <c r="J6" s="26"/>
      <c r="K6" s="26"/>
      <c r="L6" s="26" t="s">
        <v>13</v>
      </c>
      <c r="M6" s="29" t="s">
        <v>14</v>
      </c>
      <c r="N6" s="29"/>
      <c r="O6" s="29"/>
      <c r="P6" s="29"/>
      <c r="Q6" s="26"/>
    </row>
    <row r="7" s="28" customFormat="true" ht="63.75" hidden="false" customHeight="true" outlineLevel="0" collapsed="false">
      <c r="A7" s="26"/>
      <c r="B7" s="26"/>
      <c r="C7" s="26"/>
      <c r="D7" s="26" t="s">
        <v>15</v>
      </c>
      <c r="E7" s="26" t="s">
        <v>16</v>
      </c>
      <c r="F7" s="26" t="s">
        <v>17</v>
      </c>
      <c r="G7" s="26"/>
      <c r="H7" s="26"/>
      <c r="I7" s="26"/>
      <c r="J7" s="26"/>
      <c r="K7" s="26"/>
      <c r="L7" s="26"/>
      <c r="M7" s="26" t="s">
        <v>18</v>
      </c>
      <c r="N7" s="26" t="s">
        <v>19</v>
      </c>
      <c r="O7" s="26"/>
      <c r="P7" s="26" t="s">
        <v>20</v>
      </c>
      <c r="Q7" s="26"/>
    </row>
    <row r="8" customFormat="false" ht="24.75" hidden="false" customHeight="true" outlineLevel="0" collapsed="false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30" t="s">
        <v>21</v>
      </c>
      <c r="O8" s="30" t="s">
        <v>22</v>
      </c>
      <c r="P8" s="26"/>
      <c r="Q8" s="26"/>
    </row>
    <row r="9" customFormat="false" ht="12.75" hidden="false" customHeight="false" outlineLevel="0" collapsed="false">
      <c r="A9" s="64" t="n">
        <v>1</v>
      </c>
      <c r="B9" s="64" t="n">
        <v>2</v>
      </c>
      <c r="C9" s="64" t="n">
        <v>3</v>
      </c>
      <c r="D9" s="64" t="n">
        <v>4</v>
      </c>
      <c r="E9" s="64" t="n">
        <v>5</v>
      </c>
      <c r="F9" s="64" t="n">
        <v>6</v>
      </c>
      <c r="G9" s="64" t="n">
        <v>7</v>
      </c>
      <c r="H9" s="64" t="n">
        <v>8</v>
      </c>
      <c r="I9" s="64" t="n">
        <v>9</v>
      </c>
      <c r="J9" s="64" t="n">
        <v>10</v>
      </c>
      <c r="K9" s="64" t="n">
        <v>11</v>
      </c>
      <c r="L9" s="64" t="n">
        <v>12</v>
      </c>
      <c r="M9" s="64" t="n">
        <v>13</v>
      </c>
      <c r="N9" s="64" t="n">
        <v>14</v>
      </c>
      <c r="O9" s="64" t="n">
        <v>15</v>
      </c>
      <c r="P9" s="64" t="n">
        <v>16</v>
      </c>
      <c r="Q9" s="64" t="n">
        <v>17</v>
      </c>
    </row>
    <row r="10" s="33" customFormat="true" ht="36" hidden="false" customHeight="true" outlineLevel="0" collapsed="false">
      <c r="A10" s="79" t="s">
        <v>121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</row>
    <row r="11" s="33" customFormat="true" ht="36" hidden="false" customHeight="true" outlineLevel="0" collapsed="false">
      <c r="A11" s="66" t="s">
        <v>78</v>
      </c>
      <c r="B11" s="80"/>
      <c r="C11" s="80" t="n">
        <v>0</v>
      </c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36"/>
      <c r="S11" s="37"/>
    </row>
    <row r="12" s="33" customFormat="true" ht="36" hidden="false" customHeight="true" outlineLevel="0" collapsed="false">
      <c r="A12" s="66" t="s">
        <v>79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36"/>
      <c r="S12" s="37"/>
    </row>
    <row r="13" s="33" customFormat="true" ht="36" hidden="false" customHeight="true" outlineLevel="0" collapsed="false">
      <c r="A13" s="66" t="s">
        <v>80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36"/>
      <c r="S13" s="37"/>
    </row>
    <row r="14" s="33" customFormat="true" ht="36" hidden="false" customHeight="true" outlineLevel="0" collapsed="false">
      <c r="A14" s="66" t="s">
        <v>81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36"/>
      <c r="S14" s="37"/>
    </row>
    <row r="15" s="33" customFormat="true" ht="36" hidden="false" customHeight="true" outlineLevel="0" collapsed="false">
      <c r="A15" s="66" t="s">
        <v>82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36"/>
      <c r="S15" s="37"/>
    </row>
    <row r="16" s="33" customFormat="true" ht="36" hidden="false" customHeight="true" outlineLevel="0" collapsed="false">
      <c r="A16" s="66" t="s">
        <v>83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36"/>
      <c r="S16" s="37"/>
    </row>
    <row r="17" s="33" customFormat="true" ht="36" hidden="false" customHeight="true" outlineLevel="0" collapsed="false">
      <c r="A17" s="66" t="s">
        <v>84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36"/>
      <c r="S17" s="37"/>
    </row>
    <row r="18" s="33" customFormat="true" ht="36" hidden="false" customHeight="true" outlineLevel="0" collapsed="false">
      <c r="A18" s="66" t="s">
        <v>85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36"/>
      <c r="S18" s="37"/>
    </row>
    <row r="19" s="33" customFormat="true" ht="36" hidden="false" customHeight="true" outlineLevel="0" collapsed="false">
      <c r="A19" s="66" t="s">
        <v>86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36"/>
      <c r="S19" s="37"/>
    </row>
    <row r="20" s="33" customFormat="true" ht="36" hidden="false" customHeight="true" outlineLevel="0" collapsed="false">
      <c r="A20" s="66" t="s">
        <v>87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36"/>
      <c r="S20" s="37"/>
    </row>
    <row r="21" s="33" customFormat="true" ht="36" hidden="false" customHeight="true" outlineLevel="0" collapsed="false">
      <c r="A21" s="66" t="s">
        <v>88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36"/>
      <c r="S21" s="37"/>
    </row>
    <row r="22" s="33" customFormat="true" ht="36" hidden="false" customHeight="true" outlineLevel="0" collapsed="false">
      <c r="A22" s="66" t="s">
        <v>89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36"/>
      <c r="S22" s="37"/>
    </row>
    <row r="23" s="33" customFormat="true" ht="36" hidden="false" customHeight="true" outlineLevel="0" collapsed="false">
      <c r="A23" s="66" t="s">
        <v>90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36"/>
      <c r="S23" s="37"/>
    </row>
    <row r="24" s="33" customFormat="true" ht="36" hidden="false" customHeight="true" outlineLevel="0" collapsed="false">
      <c r="A24" s="66" t="s">
        <v>91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36"/>
      <c r="S24" s="37"/>
    </row>
    <row r="25" s="33" customFormat="true" ht="36" hidden="false" customHeight="true" outlineLevel="0" collapsed="false">
      <c r="A25" s="66" t="s">
        <v>92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36"/>
      <c r="S25" s="37"/>
    </row>
    <row r="26" s="33" customFormat="true" ht="36" hidden="false" customHeight="true" outlineLevel="0" collapsed="false">
      <c r="A26" s="66" t="s">
        <v>93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36"/>
      <c r="S26" s="37"/>
    </row>
    <row r="27" s="33" customFormat="true" ht="36" hidden="false" customHeight="true" outlineLevel="0" collapsed="false">
      <c r="A27" s="66" t="s">
        <v>94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36"/>
      <c r="S27" s="37"/>
    </row>
    <row r="28" s="33" customFormat="true" ht="36" hidden="false" customHeight="true" outlineLevel="0" collapsed="false">
      <c r="A28" s="66" t="s">
        <v>95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36"/>
      <c r="S28" s="37"/>
    </row>
    <row r="29" s="33" customFormat="true" ht="36" hidden="false" customHeight="true" outlineLevel="0" collapsed="false">
      <c r="A29" s="66" t="s">
        <v>96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36"/>
      <c r="S29" s="37"/>
    </row>
    <row r="30" s="33" customFormat="true" ht="36" hidden="false" customHeight="true" outlineLevel="0" collapsed="false">
      <c r="A30" s="66" t="s">
        <v>97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36"/>
      <c r="S30" s="37"/>
    </row>
    <row r="31" s="33" customFormat="true" ht="36" hidden="false" customHeight="true" outlineLevel="0" collapsed="false">
      <c r="A31" s="66" t="s">
        <v>98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36"/>
      <c r="S31" s="37"/>
    </row>
    <row r="32" s="33" customFormat="true" ht="36" hidden="false" customHeight="true" outlineLevel="0" collapsed="false">
      <c r="A32" s="66" t="s">
        <v>99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36"/>
      <c r="S32" s="37"/>
    </row>
    <row r="33" s="33" customFormat="true" ht="36" hidden="false" customHeight="true" outlineLevel="0" collapsed="false">
      <c r="A33" s="66" t="s">
        <v>100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36"/>
      <c r="S33" s="37"/>
    </row>
    <row r="34" s="33" customFormat="true" ht="36" hidden="false" customHeight="true" outlineLevel="0" collapsed="false">
      <c r="A34" s="66" t="s">
        <v>101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36"/>
      <c r="S34" s="37"/>
    </row>
    <row r="35" s="33" customFormat="true" ht="36" hidden="false" customHeight="true" outlineLevel="0" collapsed="false">
      <c r="A35" s="66" t="s">
        <v>102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36"/>
      <c r="S35" s="37"/>
    </row>
    <row r="36" s="33" customFormat="true" ht="36" hidden="false" customHeight="true" outlineLevel="0" collapsed="false">
      <c r="A36" s="66" t="s">
        <v>103</v>
      </c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36"/>
      <c r="S36" s="37"/>
    </row>
    <row r="37" s="33" customFormat="true" ht="36" hidden="false" customHeight="true" outlineLevel="0" collapsed="false">
      <c r="A37" s="66" t="s">
        <v>104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36"/>
      <c r="S37" s="37"/>
    </row>
    <row r="38" s="33" customFormat="true" ht="36" hidden="false" customHeight="true" outlineLevel="0" collapsed="false">
      <c r="A38" s="66" t="s">
        <v>105</v>
      </c>
      <c r="B38" s="78"/>
      <c r="C38" s="78" t="n">
        <v>1</v>
      </c>
      <c r="D38" s="78" t="n">
        <v>1</v>
      </c>
      <c r="E38" s="78"/>
      <c r="F38" s="78"/>
      <c r="G38" s="78"/>
      <c r="H38" s="78"/>
      <c r="I38" s="78"/>
      <c r="J38" s="78" t="n">
        <v>1</v>
      </c>
      <c r="K38" s="78"/>
      <c r="L38" s="78" t="n">
        <v>1</v>
      </c>
      <c r="M38" s="78"/>
      <c r="N38" s="78" t="n">
        <v>1</v>
      </c>
      <c r="O38" s="78"/>
      <c r="P38" s="78"/>
      <c r="Q38" s="78"/>
      <c r="R38" s="36"/>
      <c r="S38" s="37"/>
    </row>
    <row r="39" s="33" customFormat="true" ht="36" hidden="false" customHeight="true" outlineLevel="0" collapsed="false">
      <c r="A39" s="66" t="s">
        <v>106</v>
      </c>
      <c r="B39" s="78"/>
      <c r="C39" s="78" t="n">
        <v>1</v>
      </c>
      <c r="D39" s="78" t="n">
        <v>1</v>
      </c>
      <c r="E39" s="78"/>
      <c r="F39" s="78"/>
      <c r="G39" s="78"/>
      <c r="H39" s="78"/>
      <c r="I39" s="78"/>
      <c r="J39" s="78" t="n">
        <v>1</v>
      </c>
      <c r="K39" s="78"/>
      <c r="L39" s="78" t="n">
        <v>1</v>
      </c>
      <c r="M39" s="78"/>
      <c r="N39" s="78" t="n">
        <v>1</v>
      </c>
      <c r="O39" s="78"/>
      <c r="P39" s="78"/>
      <c r="Q39" s="78"/>
      <c r="R39" s="36"/>
      <c r="S39" s="37"/>
    </row>
    <row r="40" customFormat="false" ht="32.25" hidden="false" customHeight="true" outlineLevel="0" collapsed="false">
      <c r="A40" s="71" t="s">
        <v>107</v>
      </c>
      <c r="B40" s="72" t="n">
        <f aca="false">SUM(B11:B39)</f>
        <v>0</v>
      </c>
      <c r="C40" s="72" t="n">
        <f aca="false">SUM(C11:C39)</f>
        <v>2</v>
      </c>
      <c r="D40" s="72" t="n">
        <f aca="false">SUM(D11:D39)</f>
        <v>2</v>
      </c>
      <c r="E40" s="72" t="n">
        <f aca="false">SUM(E11:E39)</f>
        <v>0</v>
      </c>
      <c r="F40" s="72" t="n">
        <f aca="false">SUM(F11:F39)</f>
        <v>0</v>
      </c>
      <c r="G40" s="72" t="n">
        <f aca="false">SUM(G11:G39)</f>
        <v>0</v>
      </c>
      <c r="H40" s="72" t="n">
        <f aca="false">SUM(H11:H39)</f>
        <v>0</v>
      </c>
      <c r="I40" s="72" t="n">
        <f aca="false">SUM(I11:I39)</f>
        <v>0</v>
      </c>
      <c r="J40" s="72" t="n">
        <f aca="false">SUM(J11:J39)</f>
        <v>2</v>
      </c>
      <c r="K40" s="72" t="n">
        <f aca="false">SUM(K11:K39)</f>
        <v>0</v>
      </c>
      <c r="L40" s="72" t="n">
        <f aca="false">SUM(L11:L39)</f>
        <v>2</v>
      </c>
      <c r="M40" s="72" t="n">
        <f aca="false">SUM(M11:M39)</f>
        <v>0</v>
      </c>
      <c r="N40" s="72" t="n">
        <f aca="false">SUM(N11:N39)</f>
        <v>2</v>
      </c>
      <c r="O40" s="72" t="n">
        <f aca="false">SUM(O11:O39)</f>
        <v>0</v>
      </c>
      <c r="P40" s="72" t="n">
        <f aca="false">SUM(P11:P39)</f>
        <v>0</v>
      </c>
      <c r="Q40" s="72" t="n">
        <f aca="false">SUM(Q11:Q39)</f>
        <v>0</v>
      </c>
      <c r="R40" s="36"/>
      <c r="S40" s="37"/>
    </row>
    <row r="41" customFormat="false" ht="17.25" hidden="false" customHeight="true" outlineLevel="0" collapsed="false">
      <c r="A41" s="41"/>
    </row>
    <row r="42" customFormat="false" ht="17.25" hidden="false" customHeight="true" outlineLevel="0" collapsed="false">
      <c r="A42" s="41"/>
    </row>
    <row r="43" customFormat="false" ht="17.25" hidden="false" customHeight="true" outlineLevel="0" collapsed="false">
      <c r="A43" s="41"/>
    </row>
    <row r="44" customFormat="false" ht="47.25" hidden="false" customHeight="true" outlineLevel="0" collapsed="false">
      <c r="A44" s="41"/>
      <c r="D44" s="42"/>
    </row>
  </sheetData>
  <sheetProtection algorithmName="SHA-512" hashValue="ALOy3ax6RfGEuYjHcwCRNikN45z4EfCypYjXvB+68fKQmf/0C3aPGyCuelxPbOXnbFriD72naUYt0CYDLzqEiQ==" saltValue="dl61pBJHgPPO/WjjgnhS4Q==" spinCount="100000" sheet="true" objects="true" scenarios="true"/>
  <protectedRanges>
    <protectedRange name="edit" sqref="B11:Q39"/>
  </protectedRanges>
  <mergeCells count="22">
    <mergeCell ref="A3:Q3"/>
    <mergeCell ref="A5:A8"/>
    <mergeCell ref="B5:B8"/>
    <mergeCell ref="C5:F5"/>
    <mergeCell ref="G5:G8"/>
    <mergeCell ref="H5:H8"/>
    <mergeCell ref="I5:I8"/>
    <mergeCell ref="J5:J8"/>
    <mergeCell ref="K5:K8"/>
    <mergeCell ref="L5:P5"/>
    <mergeCell ref="Q5:Q8"/>
    <mergeCell ref="C6:C8"/>
    <mergeCell ref="D6:F6"/>
    <mergeCell ref="L6:L8"/>
    <mergeCell ref="M6:P6"/>
    <mergeCell ref="D7:D8"/>
    <mergeCell ref="E7:E8"/>
    <mergeCell ref="F7:F8"/>
    <mergeCell ref="M7:M8"/>
    <mergeCell ref="N7:O7"/>
    <mergeCell ref="P7:P8"/>
    <mergeCell ref="A10:Q1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S44"/>
  <sheetViews>
    <sheetView showFormulas="false" showGridLines="true" showRowColHeaders="true" showZeros="false" rightToLeft="false" tabSelected="false" showOutlineSymbols="true" defaultGridColor="true" view="pageBreakPreview" topLeftCell="A16" colorId="64" zoomScale="100" zoomScaleNormal="40" zoomScalePageLayoutView="100" workbookViewId="0">
      <selection pane="topLeft" activeCell="B11" activeCellId="0" sqref="B11"/>
    </sheetView>
  </sheetViews>
  <sheetFormatPr defaultColWidth="9.1484375" defaultRowHeight="12.75" zeroHeight="false" outlineLevelRow="0" outlineLevelCol="0"/>
  <cols>
    <col collapsed="false" customWidth="true" hidden="false" outlineLevel="0" max="1" min="1" style="24" width="86.42"/>
    <col collapsed="false" customWidth="true" hidden="false" outlineLevel="0" max="2" min="2" style="24" width="17.57"/>
    <col collapsed="false" customWidth="true" hidden="false" outlineLevel="0" max="3" min="3" style="24" width="13.71"/>
    <col collapsed="false" customWidth="true" hidden="false" outlineLevel="0" max="4" min="4" style="24" width="17.86"/>
    <col collapsed="false" customWidth="true" hidden="false" outlineLevel="0" max="5" min="5" style="24" width="18.14"/>
    <col collapsed="false" customWidth="true" hidden="false" outlineLevel="0" max="6" min="6" style="24" width="16"/>
    <col collapsed="false" customWidth="true" hidden="false" outlineLevel="0" max="7" min="7" style="24" width="18.14"/>
    <col collapsed="false" customWidth="true" hidden="false" outlineLevel="0" max="8" min="8" style="24" width="22.71"/>
    <col collapsed="false" customWidth="true" hidden="false" outlineLevel="0" max="9" min="9" style="24" width="18.57"/>
    <col collapsed="false" customWidth="true" hidden="false" outlineLevel="0" max="10" min="10" style="24" width="24.42"/>
    <col collapsed="false" customWidth="true" hidden="false" outlineLevel="0" max="11" min="11" style="24" width="23.14"/>
    <col collapsed="false" customWidth="true" hidden="false" outlineLevel="0" max="12" min="12" style="24" width="14.57"/>
    <col collapsed="false" customWidth="true" hidden="false" outlineLevel="0" max="13" min="13" style="24" width="18.14"/>
    <col collapsed="false" customWidth="true" hidden="false" outlineLevel="0" max="14" min="14" style="24" width="14.57"/>
    <col collapsed="false" customWidth="true" hidden="false" outlineLevel="0" max="16" min="15" style="24" width="19.42"/>
    <col collapsed="false" customWidth="true" hidden="false" outlineLevel="0" max="17" min="17" style="24" width="19.14"/>
    <col collapsed="false" customWidth="true" hidden="false" outlineLevel="0" max="18" min="18" style="24" width="19.71"/>
    <col collapsed="false" customWidth="false" hidden="false" outlineLevel="0" max="16384" min="19" style="24" width="9.14"/>
  </cols>
  <sheetData>
    <row r="3" customFormat="false" ht="38.25" hidden="false" customHeight="true" outlineLevel="0" collapsed="false">
      <c r="A3" s="25" t="s">
        <v>77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5" s="28" customFormat="true" ht="30.75" hidden="false" customHeight="true" outlineLevel="0" collapsed="false">
      <c r="A5" s="26" t="s">
        <v>1</v>
      </c>
      <c r="B5" s="26" t="s">
        <v>2</v>
      </c>
      <c r="C5" s="95" t="s">
        <v>3</v>
      </c>
      <c r="D5" s="95"/>
      <c r="E5" s="95"/>
      <c r="F5" s="95"/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/>
      <c r="N5" s="26"/>
      <c r="O5" s="26"/>
      <c r="P5" s="26"/>
      <c r="Q5" s="26" t="s">
        <v>10</v>
      </c>
    </row>
    <row r="6" s="28" customFormat="true" ht="13.5" hidden="false" customHeight="true" outlineLevel="0" collapsed="false">
      <c r="A6" s="26"/>
      <c r="B6" s="26"/>
      <c r="C6" s="26" t="s">
        <v>11</v>
      </c>
      <c r="D6" s="96" t="s">
        <v>12</v>
      </c>
      <c r="E6" s="96"/>
      <c r="F6" s="96"/>
      <c r="G6" s="26"/>
      <c r="H6" s="26"/>
      <c r="I6" s="26"/>
      <c r="J6" s="26"/>
      <c r="K6" s="26"/>
      <c r="L6" s="26" t="s">
        <v>13</v>
      </c>
      <c r="M6" s="29" t="s">
        <v>14</v>
      </c>
      <c r="N6" s="29"/>
      <c r="O6" s="29"/>
      <c r="P6" s="29"/>
      <c r="Q6" s="26"/>
    </row>
    <row r="7" s="28" customFormat="true" ht="63.75" hidden="false" customHeight="true" outlineLevel="0" collapsed="false">
      <c r="A7" s="26"/>
      <c r="B7" s="26"/>
      <c r="C7" s="26"/>
      <c r="D7" s="26" t="s">
        <v>15</v>
      </c>
      <c r="E7" s="26" t="s">
        <v>16</v>
      </c>
      <c r="F7" s="26" t="s">
        <v>17</v>
      </c>
      <c r="G7" s="26"/>
      <c r="H7" s="26"/>
      <c r="I7" s="26"/>
      <c r="J7" s="26"/>
      <c r="K7" s="26"/>
      <c r="L7" s="26"/>
      <c r="M7" s="26" t="s">
        <v>18</v>
      </c>
      <c r="N7" s="26" t="s">
        <v>19</v>
      </c>
      <c r="O7" s="26"/>
      <c r="P7" s="26" t="s">
        <v>20</v>
      </c>
      <c r="Q7" s="26"/>
    </row>
    <row r="8" customFormat="false" ht="24.75" hidden="false" customHeight="true" outlineLevel="0" collapsed="false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30" t="s">
        <v>21</v>
      </c>
      <c r="O8" s="30" t="s">
        <v>22</v>
      </c>
      <c r="P8" s="26"/>
      <c r="Q8" s="26"/>
    </row>
    <row r="9" customFormat="false" ht="12.75" hidden="false" customHeight="false" outlineLevel="0" collapsed="false">
      <c r="A9" s="64" t="n">
        <v>1</v>
      </c>
      <c r="B9" s="64" t="n">
        <v>2</v>
      </c>
      <c r="C9" s="64" t="n">
        <v>3</v>
      </c>
      <c r="D9" s="64" t="n">
        <v>4</v>
      </c>
      <c r="E9" s="64" t="n">
        <v>5</v>
      </c>
      <c r="F9" s="64" t="n">
        <v>6</v>
      </c>
      <c r="G9" s="64" t="n">
        <v>7</v>
      </c>
      <c r="H9" s="64" t="n">
        <v>8</v>
      </c>
      <c r="I9" s="64" t="n">
        <v>9</v>
      </c>
      <c r="J9" s="64" t="n">
        <v>10</v>
      </c>
      <c r="K9" s="64" t="n">
        <v>11</v>
      </c>
      <c r="L9" s="64" t="n">
        <v>12</v>
      </c>
      <c r="M9" s="64" t="n">
        <v>13</v>
      </c>
      <c r="N9" s="64" t="n">
        <v>14</v>
      </c>
      <c r="O9" s="64" t="n">
        <v>15</v>
      </c>
      <c r="P9" s="64" t="n">
        <v>16</v>
      </c>
      <c r="Q9" s="64" t="n">
        <v>17</v>
      </c>
    </row>
    <row r="10" s="33" customFormat="true" ht="36" hidden="false" customHeight="true" outlineLevel="0" collapsed="false">
      <c r="A10" s="79" t="s">
        <v>39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</row>
    <row r="11" s="33" customFormat="true" ht="36" hidden="false" customHeight="true" outlineLevel="0" collapsed="false">
      <c r="A11" s="66" t="s">
        <v>78</v>
      </c>
      <c r="B11" s="80"/>
      <c r="C11" s="80" t="n">
        <v>0</v>
      </c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36"/>
      <c r="S11" s="37"/>
    </row>
    <row r="12" s="33" customFormat="true" ht="36" hidden="false" customHeight="true" outlineLevel="0" collapsed="false">
      <c r="A12" s="66" t="s">
        <v>79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36"/>
      <c r="S12" s="37"/>
    </row>
    <row r="13" s="33" customFormat="true" ht="36" hidden="false" customHeight="true" outlineLevel="0" collapsed="false">
      <c r="A13" s="66" t="s">
        <v>80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36"/>
      <c r="S13" s="37"/>
    </row>
    <row r="14" s="33" customFormat="true" ht="36" hidden="false" customHeight="true" outlineLevel="0" collapsed="false">
      <c r="A14" s="66" t="s">
        <v>81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36"/>
      <c r="S14" s="37"/>
    </row>
    <row r="15" s="33" customFormat="true" ht="36" hidden="false" customHeight="true" outlineLevel="0" collapsed="false">
      <c r="A15" s="66" t="s">
        <v>82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36"/>
      <c r="S15" s="37"/>
    </row>
    <row r="16" s="33" customFormat="true" ht="36" hidden="false" customHeight="true" outlineLevel="0" collapsed="false">
      <c r="A16" s="66" t="s">
        <v>83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36"/>
      <c r="S16" s="37"/>
    </row>
    <row r="17" s="33" customFormat="true" ht="36" hidden="false" customHeight="true" outlineLevel="0" collapsed="false">
      <c r="A17" s="66" t="s">
        <v>84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36"/>
      <c r="S17" s="37"/>
    </row>
    <row r="18" s="33" customFormat="true" ht="36" hidden="false" customHeight="true" outlineLevel="0" collapsed="false">
      <c r="A18" s="66" t="s">
        <v>85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36"/>
      <c r="S18" s="37"/>
    </row>
    <row r="19" s="33" customFormat="true" ht="36" hidden="false" customHeight="true" outlineLevel="0" collapsed="false">
      <c r="A19" s="66" t="s">
        <v>86</v>
      </c>
      <c r="B19" s="80"/>
      <c r="C19" s="80" t="n">
        <v>1</v>
      </c>
      <c r="D19" s="80" t="n">
        <v>1</v>
      </c>
      <c r="E19" s="80"/>
      <c r="F19" s="80"/>
      <c r="G19" s="80"/>
      <c r="H19" s="80"/>
      <c r="I19" s="80"/>
      <c r="J19" s="80" t="n">
        <v>1</v>
      </c>
      <c r="K19" s="80"/>
      <c r="L19" s="80" t="n">
        <v>1</v>
      </c>
      <c r="M19" s="80"/>
      <c r="N19" s="80" t="n">
        <v>1</v>
      </c>
      <c r="O19" s="80"/>
      <c r="P19" s="80"/>
      <c r="Q19" s="80"/>
      <c r="R19" s="36"/>
      <c r="S19" s="37"/>
    </row>
    <row r="20" s="33" customFormat="true" ht="36" hidden="false" customHeight="true" outlineLevel="0" collapsed="false">
      <c r="A20" s="66" t="s">
        <v>87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36"/>
      <c r="S20" s="37"/>
    </row>
    <row r="21" s="33" customFormat="true" ht="36" hidden="false" customHeight="true" outlineLevel="0" collapsed="false">
      <c r="A21" s="66" t="s">
        <v>88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36"/>
      <c r="S21" s="37"/>
    </row>
    <row r="22" s="33" customFormat="true" ht="36" hidden="false" customHeight="true" outlineLevel="0" collapsed="false">
      <c r="A22" s="66" t="s">
        <v>89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36"/>
      <c r="S22" s="37"/>
    </row>
    <row r="23" s="33" customFormat="true" ht="36" hidden="false" customHeight="true" outlineLevel="0" collapsed="false">
      <c r="A23" s="66" t="s">
        <v>90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36"/>
      <c r="S23" s="37"/>
    </row>
    <row r="24" s="33" customFormat="true" ht="36" hidden="false" customHeight="true" outlineLevel="0" collapsed="false">
      <c r="A24" s="66" t="s">
        <v>91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36"/>
      <c r="S24" s="37"/>
    </row>
    <row r="25" s="33" customFormat="true" ht="36" hidden="false" customHeight="true" outlineLevel="0" collapsed="false">
      <c r="A25" s="66" t="s">
        <v>92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36"/>
      <c r="S25" s="37"/>
    </row>
    <row r="26" s="33" customFormat="true" ht="36" hidden="false" customHeight="true" outlineLevel="0" collapsed="false">
      <c r="A26" s="66" t="s">
        <v>93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36"/>
      <c r="S26" s="37"/>
    </row>
    <row r="27" s="33" customFormat="true" ht="36" hidden="false" customHeight="true" outlineLevel="0" collapsed="false">
      <c r="A27" s="66" t="s">
        <v>94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36"/>
      <c r="S27" s="37"/>
    </row>
    <row r="28" s="33" customFormat="true" ht="36" hidden="false" customHeight="true" outlineLevel="0" collapsed="false">
      <c r="A28" s="66" t="s">
        <v>95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36"/>
      <c r="S28" s="37"/>
    </row>
    <row r="29" s="33" customFormat="true" ht="36" hidden="false" customHeight="true" outlineLevel="0" collapsed="false">
      <c r="A29" s="66" t="s">
        <v>96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36"/>
      <c r="S29" s="37"/>
    </row>
    <row r="30" s="33" customFormat="true" ht="36" hidden="false" customHeight="true" outlineLevel="0" collapsed="false">
      <c r="A30" s="66" t="s">
        <v>97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36"/>
      <c r="S30" s="37"/>
    </row>
    <row r="31" s="33" customFormat="true" ht="36" hidden="false" customHeight="true" outlineLevel="0" collapsed="false">
      <c r="A31" s="66" t="s">
        <v>98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36"/>
      <c r="S31" s="37"/>
    </row>
    <row r="32" s="33" customFormat="true" ht="36" hidden="false" customHeight="true" outlineLevel="0" collapsed="false">
      <c r="A32" s="66" t="s">
        <v>99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36"/>
      <c r="S32" s="37"/>
    </row>
    <row r="33" s="33" customFormat="true" ht="36" hidden="false" customHeight="true" outlineLevel="0" collapsed="false">
      <c r="A33" s="66" t="s">
        <v>100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36"/>
      <c r="S33" s="37"/>
    </row>
    <row r="34" s="33" customFormat="true" ht="36" hidden="false" customHeight="true" outlineLevel="0" collapsed="false">
      <c r="A34" s="66" t="s">
        <v>101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36"/>
      <c r="S34" s="37"/>
    </row>
    <row r="35" s="33" customFormat="true" ht="36" hidden="false" customHeight="true" outlineLevel="0" collapsed="false">
      <c r="A35" s="66" t="s">
        <v>102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36"/>
      <c r="S35" s="37"/>
    </row>
    <row r="36" s="33" customFormat="true" ht="36" hidden="false" customHeight="true" outlineLevel="0" collapsed="false">
      <c r="A36" s="66" t="s">
        <v>103</v>
      </c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36"/>
      <c r="S36" s="37"/>
    </row>
    <row r="37" s="33" customFormat="true" ht="36" hidden="false" customHeight="true" outlineLevel="0" collapsed="false">
      <c r="A37" s="66" t="s">
        <v>104</v>
      </c>
      <c r="B37" s="78"/>
      <c r="C37" s="78" t="n">
        <v>3</v>
      </c>
      <c r="D37" s="78" t="n">
        <v>3</v>
      </c>
      <c r="E37" s="78"/>
      <c r="F37" s="78"/>
      <c r="G37" s="78"/>
      <c r="H37" s="78"/>
      <c r="I37" s="78"/>
      <c r="J37" s="78" t="n">
        <v>3</v>
      </c>
      <c r="K37" s="78"/>
      <c r="L37" s="78" t="n">
        <v>3</v>
      </c>
      <c r="M37" s="78"/>
      <c r="N37" s="78" t="n">
        <v>3</v>
      </c>
      <c r="O37" s="78"/>
      <c r="P37" s="78"/>
      <c r="Q37" s="78"/>
      <c r="R37" s="36"/>
      <c r="S37" s="37"/>
    </row>
    <row r="38" s="33" customFormat="true" ht="36" hidden="false" customHeight="true" outlineLevel="0" collapsed="false">
      <c r="A38" s="66" t="s">
        <v>105</v>
      </c>
      <c r="B38" s="78"/>
      <c r="C38" s="78" t="n">
        <v>3</v>
      </c>
      <c r="D38" s="78" t="n">
        <v>3</v>
      </c>
      <c r="E38" s="78"/>
      <c r="F38" s="78"/>
      <c r="G38" s="78"/>
      <c r="H38" s="78"/>
      <c r="I38" s="78"/>
      <c r="J38" s="78" t="n">
        <v>3</v>
      </c>
      <c r="K38" s="78"/>
      <c r="L38" s="78" t="n">
        <v>1</v>
      </c>
      <c r="M38" s="78"/>
      <c r="N38" s="78" t="n">
        <v>1</v>
      </c>
      <c r="O38" s="78"/>
      <c r="P38" s="78"/>
      <c r="Q38" s="78" t="n">
        <v>2</v>
      </c>
      <c r="R38" s="36"/>
      <c r="S38" s="37"/>
    </row>
    <row r="39" s="33" customFormat="true" ht="36" hidden="false" customHeight="true" outlineLevel="0" collapsed="false">
      <c r="A39" s="66" t="s">
        <v>106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36"/>
      <c r="S39" s="37"/>
    </row>
    <row r="40" customFormat="false" ht="32.25" hidden="false" customHeight="true" outlineLevel="0" collapsed="false">
      <c r="A40" s="71" t="s">
        <v>107</v>
      </c>
      <c r="B40" s="72" t="n">
        <f aca="false">SUM(B11:B39)</f>
        <v>0</v>
      </c>
      <c r="C40" s="72" t="n">
        <f aca="false">SUM(C11:C39)</f>
        <v>7</v>
      </c>
      <c r="D40" s="72" t="n">
        <f aca="false">SUM(D11:D39)</f>
        <v>7</v>
      </c>
      <c r="E40" s="72" t="n">
        <f aca="false">SUM(E11:E39)</f>
        <v>0</v>
      </c>
      <c r="F40" s="72" t="n">
        <f aca="false">SUM(F11:F39)</f>
        <v>0</v>
      </c>
      <c r="G40" s="72" t="n">
        <f aca="false">SUM(G11:G39)</f>
        <v>0</v>
      </c>
      <c r="H40" s="72" t="n">
        <f aca="false">SUM(H11:H39)</f>
        <v>0</v>
      </c>
      <c r="I40" s="72" t="n">
        <f aca="false">SUM(I11:I39)</f>
        <v>0</v>
      </c>
      <c r="J40" s="72" t="n">
        <f aca="false">SUM(J11:J39)</f>
        <v>7</v>
      </c>
      <c r="K40" s="72" t="n">
        <f aca="false">SUM(K11:K39)</f>
        <v>0</v>
      </c>
      <c r="L40" s="72" t="n">
        <f aca="false">SUM(L11:L39)</f>
        <v>5</v>
      </c>
      <c r="M40" s="72" t="n">
        <f aca="false">SUM(M11:M39)</f>
        <v>0</v>
      </c>
      <c r="N40" s="72" t="n">
        <f aca="false">SUM(N11:N39)</f>
        <v>5</v>
      </c>
      <c r="O40" s="72" t="n">
        <f aca="false">SUM(O11:O39)</f>
        <v>0</v>
      </c>
      <c r="P40" s="72" t="n">
        <f aca="false">SUM(P11:P39)</f>
        <v>0</v>
      </c>
      <c r="Q40" s="72" t="n">
        <f aca="false">SUM(Q11:Q39)</f>
        <v>2</v>
      </c>
      <c r="R40" s="36"/>
      <c r="S40" s="37"/>
    </row>
    <row r="41" customFormat="false" ht="17.25" hidden="false" customHeight="true" outlineLevel="0" collapsed="false">
      <c r="A41" s="41"/>
    </row>
    <row r="42" customFormat="false" ht="17.25" hidden="false" customHeight="true" outlineLevel="0" collapsed="false">
      <c r="A42" s="41"/>
    </row>
    <row r="43" customFormat="false" ht="17.25" hidden="false" customHeight="true" outlineLevel="0" collapsed="false">
      <c r="A43" s="41"/>
    </row>
    <row r="44" customFormat="false" ht="47.25" hidden="false" customHeight="true" outlineLevel="0" collapsed="false">
      <c r="A44" s="41"/>
      <c r="D44" s="42"/>
    </row>
  </sheetData>
  <sheetProtection algorithmName="SHA-512" hashValue="IyuPxapI62A/CnTmMUVCj0ZO1iw3p4jsIFvWtvMq8xUDbxzq7rnM9AiDcBwdhD21ivEpmK+ppspBwRS3UabfPw==" saltValue="UVQEI4cYJFCNDRxOJa3b2w==" spinCount="100000" sheet="true" objects="true" scenarios="true"/>
  <protectedRanges>
    <protectedRange name="edit" sqref="B11:Q39"/>
  </protectedRanges>
  <mergeCells count="22">
    <mergeCell ref="A3:Q3"/>
    <mergeCell ref="A5:A8"/>
    <mergeCell ref="B5:B8"/>
    <mergeCell ref="C5:F5"/>
    <mergeCell ref="G5:G8"/>
    <mergeCell ref="H5:H8"/>
    <mergeCell ref="I5:I8"/>
    <mergeCell ref="J5:J8"/>
    <mergeCell ref="K5:K8"/>
    <mergeCell ref="L5:P5"/>
    <mergeCell ref="Q5:Q8"/>
    <mergeCell ref="C6:C8"/>
    <mergeCell ref="D6:F6"/>
    <mergeCell ref="L6:L8"/>
    <mergeCell ref="M6:P6"/>
    <mergeCell ref="D7:D8"/>
    <mergeCell ref="E7:E8"/>
    <mergeCell ref="F7:F8"/>
    <mergeCell ref="M7:M8"/>
    <mergeCell ref="N7:O7"/>
    <mergeCell ref="P7:P8"/>
    <mergeCell ref="A10:Q1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S44"/>
  <sheetViews>
    <sheetView showFormulas="false" showGridLines="true" showRowColHeaders="true" showZeros="false" rightToLeft="false" tabSelected="false" showOutlineSymbols="true" defaultGridColor="true" view="pageBreakPreview" topLeftCell="E20" colorId="64" zoomScale="100" zoomScaleNormal="40" zoomScalePageLayoutView="100" workbookViewId="0">
      <selection pane="topLeft" activeCell="B11" activeCellId="0" sqref="B11"/>
    </sheetView>
  </sheetViews>
  <sheetFormatPr defaultColWidth="9.1484375" defaultRowHeight="12.75" zeroHeight="false" outlineLevelRow="0" outlineLevelCol="0"/>
  <cols>
    <col collapsed="false" customWidth="true" hidden="false" outlineLevel="0" max="1" min="1" style="24" width="85.42"/>
    <col collapsed="false" customWidth="true" hidden="false" outlineLevel="0" max="2" min="2" style="24" width="17.57"/>
    <col collapsed="false" customWidth="true" hidden="false" outlineLevel="0" max="3" min="3" style="24" width="13.71"/>
    <col collapsed="false" customWidth="true" hidden="false" outlineLevel="0" max="4" min="4" style="24" width="17.86"/>
    <col collapsed="false" customWidth="true" hidden="false" outlineLevel="0" max="5" min="5" style="24" width="18.14"/>
    <col collapsed="false" customWidth="true" hidden="false" outlineLevel="0" max="6" min="6" style="24" width="15.85"/>
    <col collapsed="false" customWidth="true" hidden="false" outlineLevel="0" max="7" min="7" style="24" width="18.14"/>
    <col collapsed="false" customWidth="true" hidden="false" outlineLevel="0" max="8" min="8" style="24" width="22.71"/>
    <col collapsed="false" customWidth="true" hidden="false" outlineLevel="0" max="9" min="9" style="24" width="18.57"/>
    <col collapsed="false" customWidth="true" hidden="false" outlineLevel="0" max="10" min="10" style="24" width="24.42"/>
    <col collapsed="false" customWidth="true" hidden="false" outlineLevel="0" max="11" min="11" style="24" width="23.14"/>
    <col collapsed="false" customWidth="true" hidden="false" outlineLevel="0" max="12" min="12" style="24" width="14.57"/>
    <col collapsed="false" customWidth="true" hidden="false" outlineLevel="0" max="13" min="13" style="24" width="18.14"/>
    <col collapsed="false" customWidth="true" hidden="false" outlineLevel="0" max="14" min="14" style="24" width="14.57"/>
    <col collapsed="false" customWidth="true" hidden="false" outlineLevel="0" max="16" min="15" style="24" width="19.42"/>
    <col collapsed="false" customWidth="true" hidden="false" outlineLevel="0" max="17" min="17" style="24" width="19.14"/>
    <col collapsed="false" customWidth="true" hidden="false" outlineLevel="0" max="18" min="18" style="24" width="19.71"/>
    <col collapsed="false" customWidth="false" hidden="false" outlineLevel="0" max="16384" min="19" style="24" width="9.14"/>
  </cols>
  <sheetData>
    <row r="3" customFormat="false" ht="38.25" hidden="false" customHeight="true" outlineLevel="0" collapsed="false">
      <c r="A3" s="25" t="s">
        <v>77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5" s="28" customFormat="true" ht="30.75" hidden="false" customHeight="true" outlineLevel="0" collapsed="false">
      <c r="A5" s="26" t="s">
        <v>1</v>
      </c>
      <c r="B5" s="26" t="s">
        <v>2</v>
      </c>
      <c r="C5" s="26" t="s">
        <v>3</v>
      </c>
      <c r="D5" s="26"/>
      <c r="E5" s="26"/>
      <c r="F5" s="26"/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/>
      <c r="N5" s="26"/>
      <c r="O5" s="26"/>
      <c r="P5" s="26"/>
      <c r="Q5" s="26" t="s">
        <v>10</v>
      </c>
    </row>
    <row r="6" s="28" customFormat="true" ht="13.5" hidden="false" customHeight="true" outlineLevel="0" collapsed="false">
      <c r="A6" s="26"/>
      <c r="B6" s="26"/>
      <c r="C6" s="26" t="s">
        <v>11</v>
      </c>
      <c r="D6" s="26" t="s">
        <v>12</v>
      </c>
      <c r="E6" s="26"/>
      <c r="F6" s="26"/>
      <c r="G6" s="26"/>
      <c r="H6" s="26"/>
      <c r="I6" s="26"/>
      <c r="J6" s="26"/>
      <c r="K6" s="26"/>
      <c r="L6" s="26" t="s">
        <v>13</v>
      </c>
      <c r="M6" s="29" t="s">
        <v>14</v>
      </c>
      <c r="N6" s="29"/>
      <c r="O6" s="29"/>
      <c r="P6" s="29"/>
      <c r="Q6" s="26"/>
    </row>
    <row r="7" s="28" customFormat="true" ht="63.75" hidden="false" customHeight="true" outlineLevel="0" collapsed="false">
      <c r="A7" s="26"/>
      <c r="B7" s="26"/>
      <c r="C7" s="26"/>
      <c r="D7" s="26" t="s">
        <v>15</v>
      </c>
      <c r="E7" s="26" t="s">
        <v>16</v>
      </c>
      <c r="F7" s="26" t="s">
        <v>17</v>
      </c>
      <c r="G7" s="26"/>
      <c r="H7" s="26"/>
      <c r="I7" s="26"/>
      <c r="J7" s="26"/>
      <c r="K7" s="26"/>
      <c r="L7" s="26"/>
      <c r="M7" s="26" t="s">
        <v>18</v>
      </c>
      <c r="N7" s="26" t="s">
        <v>19</v>
      </c>
      <c r="O7" s="26"/>
      <c r="P7" s="26" t="s">
        <v>20</v>
      </c>
      <c r="Q7" s="26"/>
    </row>
    <row r="8" customFormat="false" ht="24.75" hidden="false" customHeight="true" outlineLevel="0" collapsed="false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30" t="s">
        <v>21</v>
      </c>
      <c r="O8" s="30" t="s">
        <v>22</v>
      </c>
      <c r="P8" s="26"/>
      <c r="Q8" s="26"/>
    </row>
    <row r="9" customFormat="false" ht="12.75" hidden="false" customHeight="false" outlineLevel="0" collapsed="false">
      <c r="A9" s="64" t="n">
        <v>1</v>
      </c>
      <c r="B9" s="64" t="n">
        <v>2</v>
      </c>
      <c r="C9" s="64" t="n">
        <v>3</v>
      </c>
      <c r="D9" s="64" t="n">
        <v>4</v>
      </c>
      <c r="E9" s="64" t="n">
        <v>5</v>
      </c>
      <c r="F9" s="64" t="n">
        <v>6</v>
      </c>
      <c r="G9" s="64" t="n">
        <v>7</v>
      </c>
      <c r="H9" s="64" t="n">
        <v>8</v>
      </c>
      <c r="I9" s="64" t="n">
        <v>9</v>
      </c>
      <c r="J9" s="64" t="n">
        <v>10</v>
      </c>
      <c r="K9" s="64" t="n">
        <v>11</v>
      </c>
      <c r="L9" s="64" t="n">
        <v>12</v>
      </c>
      <c r="M9" s="64" t="n">
        <v>13</v>
      </c>
      <c r="N9" s="64" t="n">
        <v>14</v>
      </c>
      <c r="O9" s="64" t="n">
        <v>15</v>
      </c>
      <c r="P9" s="64" t="n">
        <v>16</v>
      </c>
      <c r="Q9" s="64" t="n">
        <v>17</v>
      </c>
    </row>
    <row r="10" s="33" customFormat="true" ht="74.25" hidden="false" customHeight="true" outlineLevel="0" collapsed="false">
      <c r="A10" s="79" t="s">
        <v>122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</row>
    <row r="11" s="33" customFormat="true" ht="36" hidden="false" customHeight="true" outlineLevel="0" collapsed="false">
      <c r="A11" s="66" t="s">
        <v>78</v>
      </c>
      <c r="B11" s="80"/>
      <c r="C11" s="80" t="n">
        <v>0</v>
      </c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36"/>
      <c r="S11" s="37"/>
    </row>
    <row r="12" s="33" customFormat="true" ht="36" hidden="false" customHeight="true" outlineLevel="0" collapsed="false">
      <c r="A12" s="66" t="s">
        <v>79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36"/>
      <c r="S12" s="37"/>
    </row>
    <row r="13" s="33" customFormat="true" ht="36" hidden="false" customHeight="true" outlineLevel="0" collapsed="false">
      <c r="A13" s="66" t="s">
        <v>80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36"/>
      <c r="S13" s="37"/>
    </row>
    <row r="14" s="33" customFormat="true" ht="36" hidden="false" customHeight="true" outlineLevel="0" collapsed="false">
      <c r="A14" s="66" t="s">
        <v>81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36"/>
      <c r="S14" s="37"/>
    </row>
    <row r="15" s="33" customFormat="true" ht="36" hidden="false" customHeight="true" outlineLevel="0" collapsed="false">
      <c r="A15" s="66" t="s">
        <v>82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36"/>
      <c r="S15" s="37"/>
    </row>
    <row r="16" s="33" customFormat="true" ht="36" hidden="false" customHeight="true" outlineLevel="0" collapsed="false">
      <c r="A16" s="66" t="s">
        <v>83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36"/>
      <c r="S16" s="37"/>
    </row>
    <row r="17" s="33" customFormat="true" ht="36" hidden="false" customHeight="true" outlineLevel="0" collapsed="false">
      <c r="A17" s="66" t="s">
        <v>84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36"/>
      <c r="S17" s="37"/>
    </row>
    <row r="18" s="33" customFormat="true" ht="36" hidden="false" customHeight="true" outlineLevel="0" collapsed="false">
      <c r="A18" s="66" t="s">
        <v>85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36"/>
      <c r="S18" s="37"/>
    </row>
    <row r="19" s="33" customFormat="true" ht="36" hidden="false" customHeight="true" outlineLevel="0" collapsed="false">
      <c r="A19" s="66" t="s">
        <v>86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36"/>
      <c r="S19" s="37"/>
    </row>
    <row r="20" s="33" customFormat="true" ht="36" hidden="false" customHeight="true" outlineLevel="0" collapsed="false">
      <c r="A20" s="66" t="s">
        <v>87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36"/>
      <c r="S20" s="37"/>
    </row>
    <row r="21" s="33" customFormat="true" ht="36" hidden="false" customHeight="true" outlineLevel="0" collapsed="false">
      <c r="A21" s="66" t="s">
        <v>88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36"/>
      <c r="S21" s="37"/>
    </row>
    <row r="22" s="33" customFormat="true" ht="36" hidden="false" customHeight="true" outlineLevel="0" collapsed="false">
      <c r="A22" s="66" t="s">
        <v>89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36"/>
      <c r="S22" s="37"/>
    </row>
    <row r="23" s="33" customFormat="true" ht="36" hidden="false" customHeight="true" outlineLevel="0" collapsed="false">
      <c r="A23" s="66" t="s">
        <v>90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36"/>
      <c r="S23" s="37"/>
    </row>
    <row r="24" s="33" customFormat="true" ht="36" hidden="false" customHeight="true" outlineLevel="0" collapsed="false">
      <c r="A24" s="66" t="s">
        <v>91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36"/>
      <c r="S24" s="37"/>
    </row>
    <row r="25" s="33" customFormat="true" ht="36" hidden="false" customHeight="true" outlineLevel="0" collapsed="false">
      <c r="A25" s="66" t="s">
        <v>92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36"/>
      <c r="S25" s="37"/>
    </row>
    <row r="26" s="33" customFormat="true" ht="36" hidden="false" customHeight="true" outlineLevel="0" collapsed="false">
      <c r="A26" s="66" t="s">
        <v>93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36"/>
      <c r="S26" s="37"/>
    </row>
    <row r="27" s="33" customFormat="true" ht="36" hidden="false" customHeight="true" outlineLevel="0" collapsed="false">
      <c r="A27" s="66" t="s">
        <v>94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36"/>
      <c r="S27" s="37"/>
    </row>
    <row r="28" s="33" customFormat="true" ht="36" hidden="false" customHeight="true" outlineLevel="0" collapsed="false">
      <c r="A28" s="66" t="s">
        <v>95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36"/>
      <c r="S28" s="37"/>
    </row>
    <row r="29" s="33" customFormat="true" ht="36" hidden="false" customHeight="true" outlineLevel="0" collapsed="false">
      <c r="A29" s="66" t="s">
        <v>96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36"/>
      <c r="S29" s="37"/>
    </row>
    <row r="30" s="33" customFormat="true" ht="36" hidden="false" customHeight="true" outlineLevel="0" collapsed="false">
      <c r="A30" s="66" t="s">
        <v>97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36"/>
      <c r="S30" s="37"/>
    </row>
    <row r="31" s="33" customFormat="true" ht="36" hidden="false" customHeight="true" outlineLevel="0" collapsed="false">
      <c r="A31" s="66" t="s">
        <v>98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36"/>
      <c r="S31" s="37"/>
    </row>
    <row r="32" s="33" customFormat="true" ht="36" hidden="false" customHeight="true" outlineLevel="0" collapsed="false">
      <c r="A32" s="66" t="s">
        <v>99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36"/>
      <c r="S32" s="37"/>
    </row>
    <row r="33" s="33" customFormat="true" ht="36" hidden="false" customHeight="true" outlineLevel="0" collapsed="false">
      <c r="A33" s="66" t="s">
        <v>100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36"/>
      <c r="S33" s="37"/>
    </row>
    <row r="34" s="33" customFormat="true" ht="36" hidden="false" customHeight="true" outlineLevel="0" collapsed="false">
      <c r="A34" s="66" t="s">
        <v>101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36"/>
      <c r="S34" s="37"/>
    </row>
    <row r="35" s="33" customFormat="true" ht="36" hidden="false" customHeight="true" outlineLevel="0" collapsed="false">
      <c r="A35" s="66" t="s">
        <v>102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36"/>
      <c r="S35" s="37"/>
    </row>
    <row r="36" s="33" customFormat="true" ht="36" hidden="false" customHeight="true" outlineLevel="0" collapsed="false">
      <c r="A36" s="66" t="s">
        <v>103</v>
      </c>
      <c r="B36" s="78"/>
      <c r="C36" s="78" t="n">
        <v>0</v>
      </c>
      <c r="D36" s="78" t="n">
        <v>0</v>
      </c>
      <c r="E36" s="78"/>
      <c r="F36" s="78"/>
      <c r="G36" s="78"/>
      <c r="H36" s="78"/>
      <c r="I36" s="78"/>
      <c r="J36" s="78"/>
      <c r="K36" s="78"/>
      <c r="L36" s="78" t="n">
        <v>0</v>
      </c>
      <c r="M36" s="78"/>
      <c r="N36" s="78" t="n">
        <v>0</v>
      </c>
      <c r="O36" s="78"/>
      <c r="P36" s="78"/>
      <c r="Q36" s="78"/>
      <c r="R36" s="36"/>
      <c r="S36" s="37"/>
    </row>
    <row r="37" s="33" customFormat="true" ht="36" hidden="false" customHeight="true" outlineLevel="0" collapsed="false">
      <c r="A37" s="66" t="s">
        <v>104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36"/>
      <c r="S37" s="37"/>
    </row>
    <row r="38" s="33" customFormat="true" ht="36" hidden="false" customHeight="true" outlineLevel="0" collapsed="false">
      <c r="A38" s="66" t="s">
        <v>105</v>
      </c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36"/>
      <c r="S38" s="37"/>
    </row>
    <row r="39" s="33" customFormat="true" ht="36" hidden="false" customHeight="true" outlineLevel="0" collapsed="false">
      <c r="A39" s="66" t="s">
        <v>106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36"/>
      <c r="S39" s="37"/>
    </row>
    <row r="40" customFormat="false" ht="32.25" hidden="false" customHeight="true" outlineLevel="0" collapsed="false">
      <c r="A40" s="71" t="s">
        <v>107</v>
      </c>
      <c r="B40" s="72" t="n">
        <f aca="false">SUM(B11:B39)</f>
        <v>0</v>
      </c>
      <c r="C40" s="72" t="n">
        <f aca="false">SUM(C11:C39)</f>
        <v>0</v>
      </c>
      <c r="D40" s="72" t="n">
        <f aca="false">SUM(D11:D39)</f>
        <v>0</v>
      </c>
      <c r="E40" s="72" t="n">
        <f aca="false">SUM(E11:E39)</f>
        <v>0</v>
      </c>
      <c r="F40" s="72" t="n">
        <f aca="false">SUM(F11:F39)</f>
        <v>0</v>
      </c>
      <c r="G40" s="72" t="n">
        <f aca="false">SUM(G11:G39)</f>
        <v>0</v>
      </c>
      <c r="H40" s="72" t="n">
        <f aca="false">SUM(H11:H39)</f>
        <v>0</v>
      </c>
      <c r="I40" s="72" t="n">
        <f aca="false">SUM(I11:I39)</f>
        <v>0</v>
      </c>
      <c r="J40" s="72" t="n">
        <f aca="false">SUM(J11:J39)</f>
        <v>0</v>
      </c>
      <c r="K40" s="72" t="n">
        <f aca="false">SUM(K11:K39)</f>
        <v>0</v>
      </c>
      <c r="L40" s="72" t="n">
        <f aca="false">SUM(L11:L39)</f>
        <v>0</v>
      </c>
      <c r="M40" s="72" t="n">
        <f aca="false">SUM(M11:M39)</f>
        <v>0</v>
      </c>
      <c r="N40" s="72" t="n">
        <f aca="false">SUM(N11:N39)</f>
        <v>0</v>
      </c>
      <c r="O40" s="72" t="n">
        <f aca="false">SUM(O11:O39)</f>
        <v>0</v>
      </c>
      <c r="P40" s="72" t="n">
        <f aca="false">SUM(P11:P39)</f>
        <v>0</v>
      </c>
      <c r="Q40" s="72" t="n">
        <f aca="false">SUM(Q11:Q39)</f>
        <v>0</v>
      </c>
      <c r="R40" s="36"/>
      <c r="S40" s="37"/>
    </row>
    <row r="41" customFormat="false" ht="17.25" hidden="false" customHeight="true" outlineLevel="0" collapsed="false">
      <c r="A41" s="41"/>
    </row>
    <row r="42" customFormat="false" ht="17.25" hidden="false" customHeight="true" outlineLevel="0" collapsed="false">
      <c r="A42" s="41"/>
    </row>
    <row r="43" customFormat="false" ht="17.25" hidden="false" customHeight="true" outlineLevel="0" collapsed="false">
      <c r="A43" s="41"/>
    </row>
    <row r="44" customFormat="false" ht="47.25" hidden="false" customHeight="true" outlineLevel="0" collapsed="false">
      <c r="A44" s="41"/>
      <c r="D44" s="42"/>
    </row>
  </sheetData>
  <sheetProtection algorithmName="SHA-512" hashValue="0BNmzLCCQj2DICXvf7eYb0HWhFA/f/clJ3QG4YMubyfJr+pBBatteeLhvDAaC98Zpucr8doQee275d2IgfSyvw==" saltValue="lWmlmguKisM8JujEeRUw6Q==" spinCount="100000" sheet="true" objects="true" scenarios="true"/>
  <protectedRanges>
    <protectedRange name="edit" sqref="B11:Q39"/>
  </protectedRanges>
  <mergeCells count="22">
    <mergeCell ref="A3:Q3"/>
    <mergeCell ref="A5:A8"/>
    <mergeCell ref="B5:B8"/>
    <mergeCell ref="C5:F5"/>
    <mergeCell ref="G5:G8"/>
    <mergeCell ref="H5:H8"/>
    <mergeCell ref="I5:I8"/>
    <mergeCell ref="J5:J8"/>
    <mergeCell ref="K5:K8"/>
    <mergeCell ref="L5:P5"/>
    <mergeCell ref="Q5:Q8"/>
    <mergeCell ref="C6:C8"/>
    <mergeCell ref="D6:F6"/>
    <mergeCell ref="L6:L8"/>
    <mergeCell ref="M6:P6"/>
    <mergeCell ref="D7:D8"/>
    <mergeCell ref="E7:E8"/>
    <mergeCell ref="F7:F8"/>
    <mergeCell ref="M7:M8"/>
    <mergeCell ref="N7:O7"/>
    <mergeCell ref="P7:P8"/>
    <mergeCell ref="A10:Q1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3:S44"/>
  <sheetViews>
    <sheetView showFormulas="false" showGridLines="true" showRowColHeaders="true" showZeros="false" rightToLeft="false" tabSelected="false" showOutlineSymbols="true" defaultGridColor="true" view="pageBreakPreview" topLeftCell="A1" colorId="64" zoomScale="100" zoomScaleNormal="40" zoomScalePageLayoutView="100" workbookViewId="0">
      <selection pane="topLeft" activeCell="B11" activeCellId="0" sqref="B11"/>
    </sheetView>
  </sheetViews>
  <sheetFormatPr defaultColWidth="9.1484375" defaultRowHeight="12.75" zeroHeight="false" outlineLevelRow="0" outlineLevelCol="0"/>
  <cols>
    <col collapsed="false" customWidth="true" hidden="false" outlineLevel="0" max="1" min="1" style="24" width="85"/>
    <col collapsed="false" customWidth="true" hidden="false" outlineLevel="0" max="2" min="2" style="24" width="17.57"/>
    <col collapsed="false" customWidth="true" hidden="false" outlineLevel="0" max="3" min="3" style="24" width="13.71"/>
    <col collapsed="false" customWidth="true" hidden="false" outlineLevel="0" max="4" min="4" style="24" width="17.86"/>
    <col collapsed="false" customWidth="true" hidden="false" outlineLevel="0" max="5" min="5" style="24" width="18.14"/>
    <col collapsed="false" customWidth="true" hidden="false" outlineLevel="0" max="6" min="6" style="24" width="15.57"/>
    <col collapsed="false" customWidth="true" hidden="false" outlineLevel="0" max="7" min="7" style="24" width="18.14"/>
    <col collapsed="false" customWidth="true" hidden="false" outlineLevel="0" max="8" min="8" style="24" width="22.71"/>
    <col collapsed="false" customWidth="true" hidden="false" outlineLevel="0" max="9" min="9" style="24" width="18.57"/>
    <col collapsed="false" customWidth="true" hidden="false" outlineLevel="0" max="10" min="10" style="24" width="24.42"/>
    <col collapsed="false" customWidth="true" hidden="false" outlineLevel="0" max="11" min="11" style="24" width="23.14"/>
    <col collapsed="false" customWidth="true" hidden="false" outlineLevel="0" max="12" min="12" style="24" width="14.57"/>
    <col collapsed="false" customWidth="true" hidden="false" outlineLevel="0" max="13" min="13" style="24" width="18.14"/>
    <col collapsed="false" customWidth="true" hidden="false" outlineLevel="0" max="14" min="14" style="24" width="14.57"/>
    <col collapsed="false" customWidth="true" hidden="false" outlineLevel="0" max="16" min="15" style="24" width="19.42"/>
    <col collapsed="false" customWidth="true" hidden="false" outlineLevel="0" max="17" min="17" style="24" width="19.14"/>
    <col collapsed="false" customWidth="true" hidden="false" outlineLevel="0" max="18" min="18" style="24" width="19.71"/>
    <col collapsed="false" customWidth="false" hidden="false" outlineLevel="0" max="16384" min="19" style="24" width="9.14"/>
  </cols>
  <sheetData>
    <row r="3" customFormat="false" ht="38.25" hidden="false" customHeight="true" outlineLevel="0" collapsed="false">
      <c r="A3" s="25" t="s">
        <v>77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5" s="28" customFormat="true" ht="30.75" hidden="false" customHeight="true" outlineLevel="0" collapsed="false">
      <c r="A5" s="26" t="s">
        <v>1</v>
      </c>
      <c r="B5" s="26" t="s">
        <v>2</v>
      </c>
      <c r="C5" s="26" t="s">
        <v>3</v>
      </c>
      <c r="D5" s="26"/>
      <c r="E5" s="26"/>
      <c r="F5" s="26"/>
      <c r="G5" s="26" t="s">
        <v>4</v>
      </c>
      <c r="H5" s="26" t="s">
        <v>5</v>
      </c>
      <c r="I5" s="26" t="s">
        <v>6</v>
      </c>
      <c r="J5" s="27" t="s">
        <v>7</v>
      </c>
      <c r="K5" s="26" t="s">
        <v>8</v>
      </c>
      <c r="L5" s="26" t="s">
        <v>9</v>
      </c>
      <c r="M5" s="26"/>
      <c r="N5" s="26"/>
      <c r="O5" s="26"/>
      <c r="P5" s="26"/>
      <c r="Q5" s="26" t="s">
        <v>10</v>
      </c>
    </row>
    <row r="6" s="28" customFormat="true" ht="13.5" hidden="false" customHeight="true" outlineLevel="0" collapsed="false">
      <c r="A6" s="26"/>
      <c r="B6" s="26"/>
      <c r="C6" s="27" t="s">
        <v>11</v>
      </c>
      <c r="D6" s="26" t="s">
        <v>12</v>
      </c>
      <c r="E6" s="26"/>
      <c r="F6" s="26"/>
      <c r="G6" s="26"/>
      <c r="H6" s="26"/>
      <c r="I6" s="26"/>
      <c r="J6" s="27"/>
      <c r="K6" s="26"/>
      <c r="L6" s="27" t="s">
        <v>13</v>
      </c>
      <c r="M6" s="29" t="s">
        <v>14</v>
      </c>
      <c r="N6" s="29"/>
      <c r="O6" s="29"/>
      <c r="P6" s="29"/>
      <c r="Q6" s="26"/>
    </row>
    <row r="7" s="28" customFormat="true" ht="63.75" hidden="false" customHeight="true" outlineLevel="0" collapsed="false">
      <c r="A7" s="26"/>
      <c r="B7" s="26"/>
      <c r="C7" s="27"/>
      <c r="D7" s="26" t="s">
        <v>15</v>
      </c>
      <c r="E7" s="26" t="s">
        <v>16</v>
      </c>
      <c r="F7" s="26" t="s">
        <v>17</v>
      </c>
      <c r="G7" s="26"/>
      <c r="H7" s="26"/>
      <c r="I7" s="26"/>
      <c r="J7" s="27"/>
      <c r="K7" s="26"/>
      <c r="L7" s="27"/>
      <c r="M7" s="26" t="s">
        <v>18</v>
      </c>
      <c r="N7" s="26" t="s">
        <v>19</v>
      </c>
      <c r="O7" s="26"/>
      <c r="P7" s="26" t="s">
        <v>20</v>
      </c>
      <c r="Q7" s="26"/>
    </row>
    <row r="8" customFormat="false" ht="48" hidden="false" customHeight="true" outlineLevel="0" collapsed="false">
      <c r="A8" s="26"/>
      <c r="B8" s="26"/>
      <c r="C8" s="27"/>
      <c r="D8" s="26"/>
      <c r="E8" s="26"/>
      <c r="F8" s="26"/>
      <c r="G8" s="26"/>
      <c r="H8" s="26"/>
      <c r="I8" s="26"/>
      <c r="J8" s="27"/>
      <c r="K8" s="26"/>
      <c r="L8" s="27"/>
      <c r="M8" s="26"/>
      <c r="N8" s="30" t="s">
        <v>21</v>
      </c>
      <c r="O8" s="30" t="s">
        <v>22</v>
      </c>
      <c r="P8" s="26"/>
      <c r="Q8" s="26"/>
    </row>
    <row r="9" customFormat="false" ht="12.75" hidden="false" customHeight="false" outlineLevel="0" collapsed="false">
      <c r="A9" s="31" t="n">
        <v>1</v>
      </c>
      <c r="B9" s="31" t="n">
        <v>2</v>
      </c>
      <c r="C9" s="31" t="n">
        <v>3</v>
      </c>
      <c r="D9" s="31" t="n">
        <v>4</v>
      </c>
      <c r="E9" s="31" t="n">
        <v>5</v>
      </c>
      <c r="F9" s="31" t="n">
        <v>6</v>
      </c>
      <c r="G9" s="31" t="n">
        <v>7</v>
      </c>
      <c r="H9" s="31" t="n">
        <v>8</v>
      </c>
      <c r="I9" s="31" t="n">
        <v>9</v>
      </c>
      <c r="J9" s="31" t="n">
        <v>10</v>
      </c>
      <c r="K9" s="31" t="n">
        <v>11</v>
      </c>
      <c r="L9" s="31" t="n">
        <v>12</v>
      </c>
      <c r="M9" s="31" t="n">
        <v>13</v>
      </c>
      <c r="N9" s="31" t="n">
        <v>14</v>
      </c>
      <c r="O9" s="31" t="n">
        <v>15</v>
      </c>
      <c r="P9" s="31" t="n">
        <v>16</v>
      </c>
      <c r="Q9" s="31" t="n">
        <v>17</v>
      </c>
    </row>
    <row r="10" s="33" customFormat="true" ht="36" hidden="false" customHeight="true" outlineLevel="0" collapsed="false">
      <c r="A10" s="32" t="s">
        <v>23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</row>
    <row r="11" s="33" customFormat="true" ht="36" hidden="false" customHeight="true" outlineLevel="0" collapsed="false">
      <c r="A11" s="34" t="s">
        <v>78</v>
      </c>
      <c r="B11" s="35"/>
      <c r="C11" s="35" t="n">
        <v>0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6"/>
      <c r="S11" s="37"/>
    </row>
    <row r="12" s="33" customFormat="true" ht="36" hidden="false" customHeight="true" outlineLevel="0" collapsed="false">
      <c r="A12" s="34" t="s">
        <v>79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6"/>
      <c r="S12" s="37"/>
    </row>
    <row r="13" s="33" customFormat="true" ht="36" hidden="false" customHeight="true" outlineLevel="0" collapsed="false">
      <c r="A13" s="34" t="s">
        <v>80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6"/>
      <c r="S13" s="37"/>
    </row>
    <row r="14" s="33" customFormat="true" ht="36" hidden="false" customHeight="true" outlineLevel="0" collapsed="false">
      <c r="A14" s="34" t="s">
        <v>81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6"/>
      <c r="S14" s="37"/>
    </row>
    <row r="15" s="33" customFormat="true" ht="36" hidden="false" customHeight="true" outlineLevel="0" collapsed="false">
      <c r="A15" s="34" t="s">
        <v>82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6"/>
      <c r="S15" s="37"/>
    </row>
    <row r="16" s="33" customFormat="true" ht="36" hidden="false" customHeight="true" outlineLevel="0" collapsed="false">
      <c r="A16" s="34" t="s">
        <v>83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6"/>
      <c r="S16" s="37"/>
    </row>
    <row r="17" s="33" customFormat="true" ht="36" hidden="false" customHeight="true" outlineLevel="0" collapsed="false">
      <c r="A17" s="34" t="s">
        <v>84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6"/>
      <c r="S17" s="37"/>
    </row>
    <row r="18" s="33" customFormat="true" ht="36" hidden="false" customHeight="true" outlineLevel="0" collapsed="false">
      <c r="A18" s="34" t="s">
        <v>85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6"/>
      <c r="S18" s="37"/>
    </row>
    <row r="19" s="33" customFormat="true" ht="36" hidden="false" customHeight="true" outlineLevel="0" collapsed="false">
      <c r="A19" s="34" t="s">
        <v>86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6"/>
      <c r="S19" s="37"/>
    </row>
    <row r="20" s="33" customFormat="true" ht="36" hidden="false" customHeight="true" outlineLevel="0" collapsed="false">
      <c r="A20" s="34" t="s">
        <v>87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6"/>
      <c r="S20" s="37"/>
    </row>
    <row r="21" s="33" customFormat="true" ht="36" hidden="false" customHeight="true" outlineLevel="0" collapsed="false">
      <c r="A21" s="34" t="s">
        <v>88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6"/>
      <c r="S21" s="37"/>
    </row>
    <row r="22" s="33" customFormat="true" ht="36" hidden="false" customHeight="true" outlineLevel="0" collapsed="false">
      <c r="A22" s="34" t="s">
        <v>89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6"/>
      <c r="S22" s="37"/>
    </row>
    <row r="23" s="33" customFormat="true" ht="36" hidden="false" customHeight="true" outlineLevel="0" collapsed="false">
      <c r="A23" s="34" t="s">
        <v>90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6"/>
      <c r="S23" s="37"/>
    </row>
    <row r="24" s="33" customFormat="true" ht="36" hidden="false" customHeight="true" outlineLevel="0" collapsed="false">
      <c r="A24" s="34" t="s">
        <v>91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6"/>
      <c r="S24" s="37"/>
    </row>
    <row r="25" s="33" customFormat="true" ht="36" hidden="false" customHeight="true" outlineLevel="0" collapsed="false">
      <c r="A25" s="34" t="s">
        <v>92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6"/>
      <c r="S25" s="37"/>
    </row>
    <row r="26" s="33" customFormat="true" ht="36" hidden="false" customHeight="true" outlineLevel="0" collapsed="false">
      <c r="A26" s="34" t="s">
        <v>93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6"/>
      <c r="S26" s="37"/>
    </row>
    <row r="27" s="33" customFormat="true" ht="36" hidden="false" customHeight="true" outlineLevel="0" collapsed="false">
      <c r="A27" s="34" t="s">
        <v>94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6"/>
      <c r="S27" s="37"/>
    </row>
    <row r="28" s="33" customFormat="true" ht="36" hidden="false" customHeight="true" outlineLevel="0" collapsed="false">
      <c r="A28" s="34" t="s">
        <v>95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6"/>
      <c r="S28" s="37"/>
    </row>
    <row r="29" s="33" customFormat="true" ht="36" hidden="false" customHeight="true" outlineLevel="0" collapsed="false">
      <c r="A29" s="34" t="s">
        <v>96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6"/>
      <c r="S29" s="37"/>
    </row>
    <row r="30" s="33" customFormat="true" ht="36" hidden="false" customHeight="true" outlineLevel="0" collapsed="false">
      <c r="A30" s="34" t="s">
        <v>97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6"/>
      <c r="S30" s="37"/>
    </row>
    <row r="31" s="33" customFormat="true" ht="36" hidden="false" customHeight="true" outlineLevel="0" collapsed="false">
      <c r="A31" s="34" t="s">
        <v>98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6"/>
      <c r="S31" s="37"/>
    </row>
    <row r="32" s="33" customFormat="true" ht="36" hidden="false" customHeight="true" outlineLevel="0" collapsed="false">
      <c r="A32" s="34" t="s">
        <v>99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6"/>
      <c r="S32" s="37"/>
    </row>
    <row r="33" s="33" customFormat="true" ht="36" hidden="false" customHeight="true" outlineLevel="0" collapsed="false">
      <c r="A33" s="34" t="s">
        <v>100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6"/>
      <c r="S33" s="37"/>
    </row>
    <row r="34" s="33" customFormat="true" ht="36" hidden="false" customHeight="true" outlineLevel="0" collapsed="false">
      <c r="A34" s="34" t="s">
        <v>101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6"/>
      <c r="S34" s="37"/>
    </row>
    <row r="35" s="33" customFormat="true" ht="36" hidden="false" customHeight="true" outlineLevel="0" collapsed="false">
      <c r="A35" s="34" t="s">
        <v>102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6"/>
      <c r="S35" s="37"/>
    </row>
    <row r="36" s="33" customFormat="true" ht="36" hidden="false" customHeight="true" outlineLevel="0" collapsed="false">
      <c r="A36" s="34" t="s">
        <v>103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6"/>
      <c r="S36" s="37"/>
    </row>
    <row r="37" s="33" customFormat="true" ht="36" hidden="false" customHeight="true" outlineLevel="0" collapsed="false">
      <c r="A37" s="34" t="s">
        <v>104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6"/>
      <c r="S37" s="37"/>
    </row>
    <row r="38" s="33" customFormat="true" ht="36" hidden="false" customHeight="true" outlineLevel="0" collapsed="false">
      <c r="A38" s="34" t="s">
        <v>105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6"/>
      <c r="S38" s="37"/>
    </row>
    <row r="39" s="33" customFormat="true" ht="36" hidden="false" customHeight="true" outlineLevel="0" collapsed="false">
      <c r="A39" s="34" t="s">
        <v>106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6"/>
      <c r="S39" s="37"/>
    </row>
    <row r="40" customFormat="false" ht="32.25" hidden="false" customHeight="true" outlineLevel="0" collapsed="false">
      <c r="A40" s="38" t="s">
        <v>107</v>
      </c>
      <c r="B40" s="39" t="n">
        <f aca="false">SUM(B11:B39)</f>
        <v>0</v>
      </c>
      <c r="C40" s="40" t="n">
        <f aca="false">SUM(C11:C39)</f>
        <v>0</v>
      </c>
      <c r="D40" s="40" t="n">
        <f aca="false">SUM(D11:D39)</f>
        <v>0</v>
      </c>
      <c r="E40" s="40" t="n">
        <f aca="false">SUM(E11:E39)</f>
        <v>0</v>
      </c>
      <c r="F40" s="40" t="n">
        <f aca="false">SUM(F11:F39)</f>
        <v>0</v>
      </c>
      <c r="G40" s="40" t="n">
        <f aca="false">SUM(G11:G39)</f>
        <v>0</v>
      </c>
      <c r="H40" s="39" t="n">
        <f aca="false">SUM(H11:H39)</f>
        <v>0</v>
      </c>
      <c r="I40" s="39" t="n">
        <f aca="false">SUM(I11:I39)</f>
        <v>0</v>
      </c>
      <c r="J40" s="39" t="n">
        <f aca="false">SUM(J11:J39)</f>
        <v>0</v>
      </c>
      <c r="K40" s="39" t="n">
        <f aca="false">SUM(K11:K39)</f>
        <v>0</v>
      </c>
      <c r="L40" s="39" t="n">
        <f aca="false">SUM(L11:L39)</f>
        <v>0</v>
      </c>
      <c r="M40" s="39" t="n">
        <f aca="false">SUM(M11:M39)</f>
        <v>0</v>
      </c>
      <c r="N40" s="39" t="n">
        <f aca="false">SUM(N11:N39)</f>
        <v>0</v>
      </c>
      <c r="O40" s="39" t="n">
        <f aca="false">SUM(O11:O39)</f>
        <v>0</v>
      </c>
      <c r="P40" s="39" t="n">
        <f aca="false">SUM(P11:P39)</f>
        <v>0</v>
      </c>
      <c r="Q40" s="39" t="n">
        <f aca="false">SUM(Q11:Q39)</f>
        <v>0</v>
      </c>
      <c r="R40" s="36"/>
      <c r="S40" s="37"/>
    </row>
    <row r="41" customFormat="false" ht="17.25" hidden="false" customHeight="true" outlineLevel="0" collapsed="false">
      <c r="A41" s="41"/>
    </row>
    <row r="42" customFormat="false" ht="17.25" hidden="false" customHeight="true" outlineLevel="0" collapsed="false">
      <c r="A42" s="41"/>
    </row>
    <row r="43" customFormat="false" ht="17.25" hidden="false" customHeight="true" outlineLevel="0" collapsed="false">
      <c r="A43" s="41"/>
    </row>
    <row r="44" customFormat="false" ht="47.25" hidden="false" customHeight="true" outlineLevel="0" collapsed="false">
      <c r="A44" s="41"/>
      <c r="D44" s="42"/>
    </row>
  </sheetData>
  <sheetProtection algorithmName="SHA-512" hashValue="1qPKU2UCrGWUfVHZlPqNvRHCPaCyjqofIyqV3w5frxxxjnHjikXSkyyMjiVpHPIR0e3W9RT6IXl/tdudEUmd5w==" saltValue="Pc+WMIOneEeiLYsb22Z3Kw==" spinCount="100000" sheet="true" objects="true" scenarios="true"/>
  <protectedRanges>
    <protectedRange name="edit" sqref="B11:Q39"/>
  </protectedRanges>
  <mergeCells count="22">
    <mergeCell ref="A3:Q3"/>
    <mergeCell ref="A5:A8"/>
    <mergeCell ref="B5:B8"/>
    <mergeCell ref="C5:F5"/>
    <mergeCell ref="G5:G8"/>
    <mergeCell ref="H5:H8"/>
    <mergeCell ref="I5:I8"/>
    <mergeCell ref="J5:J8"/>
    <mergeCell ref="K5:K8"/>
    <mergeCell ref="L5:P5"/>
    <mergeCell ref="Q5:Q8"/>
    <mergeCell ref="C6:C8"/>
    <mergeCell ref="D6:F6"/>
    <mergeCell ref="L6:L8"/>
    <mergeCell ref="M6:P6"/>
    <mergeCell ref="D7:D8"/>
    <mergeCell ref="E7:E8"/>
    <mergeCell ref="F7:F8"/>
    <mergeCell ref="M7:M8"/>
    <mergeCell ref="N7:O7"/>
    <mergeCell ref="P7:P8"/>
    <mergeCell ref="A10:Q1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S44"/>
  <sheetViews>
    <sheetView showFormulas="false" showGridLines="true" showRowColHeaders="true" showZeros="false" rightToLeft="false" tabSelected="false" showOutlineSymbols="true" defaultGridColor="true" view="pageBreakPreview" topLeftCell="F20" colorId="64" zoomScale="100" zoomScaleNormal="40" zoomScalePageLayoutView="100" workbookViewId="0">
      <selection pane="topLeft" activeCell="B11" activeCellId="0" sqref="B11"/>
    </sheetView>
  </sheetViews>
  <sheetFormatPr defaultColWidth="9.1484375" defaultRowHeight="12.75" zeroHeight="false" outlineLevelRow="0" outlineLevelCol="0"/>
  <cols>
    <col collapsed="false" customWidth="true" hidden="false" outlineLevel="0" max="1" min="1" style="24" width="85.42"/>
    <col collapsed="false" customWidth="true" hidden="false" outlineLevel="0" max="2" min="2" style="24" width="17.57"/>
    <col collapsed="false" customWidth="true" hidden="false" outlineLevel="0" max="3" min="3" style="24" width="13.71"/>
    <col collapsed="false" customWidth="true" hidden="false" outlineLevel="0" max="4" min="4" style="24" width="17.86"/>
    <col collapsed="false" customWidth="true" hidden="false" outlineLevel="0" max="5" min="5" style="24" width="18.14"/>
    <col collapsed="false" customWidth="true" hidden="false" outlineLevel="0" max="6" min="6" style="24" width="15.85"/>
    <col collapsed="false" customWidth="true" hidden="false" outlineLevel="0" max="7" min="7" style="24" width="18.14"/>
    <col collapsed="false" customWidth="true" hidden="false" outlineLevel="0" max="8" min="8" style="24" width="22.71"/>
    <col collapsed="false" customWidth="true" hidden="false" outlineLevel="0" max="9" min="9" style="24" width="18.57"/>
    <col collapsed="false" customWidth="true" hidden="false" outlineLevel="0" max="10" min="10" style="24" width="24.42"/>
    <col collapsed="false" customWidth="true" hidden="false" outlineLevel="0" max="11" min="11" style="24" width="23.14"/>
    <col collapsed="false" customWidth="true" hidden="false" outlineLevel="0" max="12" min="12" style="24" width="14.57"/>
    <col collapsed="false" customWidth="true" hidden="false" outlineLevel="0" max="13" min="13" style="24" width="18.14"/>
    <col collapsed="false" customWidth="true" hidden="false" outlineLevel="0" max="14" min="14" style="24" width="14.57"/>
    <col collapsed="false" customWidth="true" hidden="false" outlineLevel="0" max="16" min="15" style="24" width="19.42"/>
    <col collapsed="false" customWidth="true" hidden="false" outlineLevel="0" max="17" min="17" style="24" width="19.14"/>
    <col collapsed="false" customWidth="true" hidden="false" outlineLevel="0" max="18" min="18" style="24" width="19.71"/>
    <col collapsed="false" customWidth="false" hidden="false" outlineLevel="0" max="16384" min="19" style="24" width="9.14"/>
  </cols>
  <sheetData>
    <row r="3" customFormat="false" ht="38.25" hidden="false" customHeight="true" outlineLevel="0" collapsed="false">
      <c r="A3" s="25" t="s">
        <v>77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5" s="28" customFormat="true" ht="30.75" hidden="false" customHeight="true" outlineLevel="0" collapsed="false">
      <c r="A5" s="26" t="s">
        <v>1</v>
      </c>
      <c r="B5" s="26" t="s">
        <v>2</v>
      </c>
      <c r="C5" s="26" t="s">
        <v>3</v>
      </c>
      <c r="D5" s="26"/>
      <c r="E5" s="26"/>
      <c r="F5" s="26"/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/>
      <c r="N5" s="26"/>
      <c r="O5" s="26"/>
      <c r="P5" s="26"/>
      <c r="Q5" s="26" t="s">
        <v>10</v>
      </c>
    </row>
    <row r="6" s="28" customFormat="true" ht="13.5" hidden="false" customHeight="true" outlineLevel="0" collapsed="false">
      <c r="A6" s="26"/>
      <c r="B6" s="26"/>
      <c r="C6" s="26" t="s">
        <v>11</v>
      </c>
      <c r="D6" s="26" t="s">
        <v>12</v>
      </c>
      <c r="E6" s="26"/>
      <c r="F6" s="26"/>
      <c r="G6" s="26"/>
      <c r="H6" s="26"/>
      <c r="I6" s="26"/>
      <c r="J6" s="26"/>
      <c r="K6" s="26"/>
      <c r="L6" s="26" t="s">
        <v>13</v>
      </c>
      <c r="M6" s="29" t="s">
        <v>14</v>
      </c>
      <c r="N6" s="29"/>
      <c r="O6" s="29"/>
      <c r="P6" s="29"/>
      <c r="Q6" s="26"/>
    </row>
    <row r="7" s="28" customFormat="true" ht="63.75" hidden="false" customHeight="true" outlineLevel="0" collapsed="false">
      <c r="A7" s="26"/>
      <c r="B7" s="26"/>
      <c r="C7" s="26"/>
      <c r="D7" s="26" t="s">
        <v>15</v>
      </c>
      <c r="E7" s="26" t="s">
        <v>16</v>
      </c>
      <c r="F7" s="26" t="s">
        <v>17</v>
      </c>
      <c r="G7" s="26"/>
      <c r="H7" s="26"/>
      <c r="I7" s="26"/>
      <c r="J7" s="26"/>
      <c r="K7" s="26"/>
      <c r="L7" s="26"/>
      <c r="M7" s="26" t="s">
        <v>18</v>
      </c>
      <c r="N7" s="26" t="s">
        <v>19</v>
      </c>
      <c r="O7" s="26"/>
      <c r="P7" s="26" t="s">
        <v>20</v>
      </c>
      <c r="Q7" s="26"/>
    </row>
    <row r="8" customFormat="false" ht="24.75" hidden="false" customHeight="true" outlineLevel="0" collapsed="false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30" t="s">
        <v>21</v>
      </c>
      <c r="O8" s="30" t="s">
        <v>22</v>
      </c>
      <c r="P8" s="26"/>
      <c r="Q8" s="26"/>
    </row>
    <row r="9" customFormat="false" ht="12.75" hidden="false" customHeight="false" outlineLevel="0" collapsed="false">
      <c r="A9" s="64" t="n">
        <v>1</v>
      </c>
      <c r="B9" s="64" t="n">
        <v>2</v>
      </c>
      <c r="C9" s="64" t="n">
        <v>3</v>
      </c>
      <c r="D9" s="64" t="n">
        <v>4</v>
      </c>
      <c r="E9" s="64" t="n">
        <v>5</v>
      </c>
      <c r="F9" s="64" t="n">
        <v>6</v>
      </c>
      <c r="G9" s="64" t="n">
        <v>7</v>
      </c>
      <c r="H9" s="64" t="n">
        <v>8</v>
      </c>
      <c r="I9" s="64" t="n">
        <v>9</v>
      </c>
      <c r="J9" s="64" t="n">
        <v>10</v>
      </c>
      <c r="K9" s="64" t="n">
        <v>11</v>
      </c>
      <c r="L9" s="64" t="n">
        <v>12</v>
      </c>
      <c r="M9" s="64" t="n">
        <v>13</v>
      </c>
      <c r="N9" s="64" t="n">
        <v>14</v>
      </c>
      <c r="O9" s="64" t="n">
        <v>15</v>
      </c>
      <c r="P9" s="64" t="n">
        <v>16</v>
      </c>
      <c r="Q9" s="64" t="n">
        <v>17</v>
      </c>
    </row>
    <row r="10" s="33" customFormat="true" ht="74.25" hidden="false" customHeight="true" outlineLevel="0" collapsed="false">
      <c r="A10" s="79" t="s">
        <v>123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</row>
    <row r="11" s="33" customFormat="true" ht="36" hidden="false" customHeight="true" outlineLevel="0" collapsed="false">
      <c r="A11" s="66" t="s">
        <v>78</v>
      </c>
      <c r="B11" s="80"/>
      <c r="C11" s="80" t="n">
        <v>0</v>
      </c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36"/>
      <c r="S11" s="37"/>
    </row>
    <row r="12" s="33" customFormat="true" ht="36" hidden="false" customHeight="true" outlineLevel="0" collapsed="false">
      <c r="A12" s="66" t="s">
        <v>79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36"/>
      <c r="S12" s="37"/>
    </row>
    <row r="13" s="33" customFormat="true" ht="36" hidden="false" customHeight="true" outlineLevel="0" collapsed="false">
      <c r="A13" s="66" t="s">
        <v>80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36"/>
      <c r="S13" s="37"/>
    </row>
    <row r="14" s="33" customFormat="true" ht="36" hidden="false" customHeight="true" outlineLevel="0" collapsed="false">
      <c r="A14" s="66" t="s">
        <v>81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36"/>
      <c r="S14" s="37"/>
    </row>
    <row r="15" s="33" customFormat="true" ht="36" hidden="false" customHeight="true" outlineLevel="0" collapsed="false">
      <c r="A15" s="66" t="s">
        <v>82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36"/>
      <c r="S15" s="37"/>
    </row>
    <row r="16" s="33" customFormat="true" ht="36" hidden="false" customHeight="true" outlineLevel="0" collapsed="false">
      <c r="A16" s="66" t="s">
        <v>83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36"/>
      <c r="S16" s="37"/>
    </row>
    <row r="17" s="33" customFormat="true" ht="36" hidden="false" customHeight="true" outlineLevel="0" collapsed="false">
      <c r="A17" s="66" t="s">
        <v>84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36"/>
      <c r="S17" s="37"/>
    </row>
    <row r="18" s="33" customFormat="true" ht="36" hidden="false" customHeight="true" outlineLevel="0" collapsed="false">
      <c r="A18" s="66" t="s">
        <v>85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36"/>
      <c r="S18" s="37"/>
    </row>
    <row r="19" s="33" customFormat="true" ht="36" hidden="false" customHeight="true" outlineLevel="0" collapsed="false">
      <c r="A19" s="66" t="s">
        <v>86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36"/>
      <c r="S19" s="37"/>
    </row>
    <row r="20" s="33" customFormat="true" ht="36" hidden="false" customHeight="true" outlineLevel="0" collapsed="false">
      <c r="A20" s="66" t="s">
        <v>87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36"/>
      <c r="S20" s="37"/>
    </row>
    <row r="21" s="33" customFormat="true" ht="36" hidden="false" customHeight="true" outlineLevel="0" collapsed="false">
      <c r="A21" s="66" t="s">
        <v>88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36"/>
      <c r="S21" s="37"/>
    </row>
    <row r="22" s="33" customFormat="true" ht="36" hidden="false" customHeight="true" outlineLevel="0" collapsed="false">
      <c r="A22" s="66" t="s">
        <v>89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36"/>
      <c r="S22" s="37"/>
    </row>
    <row r="23" s="33" customFormat="true" ht="36" hidden="false" customHeight="true" outlineLevel="0" collapsed="false">
      <c r="A23" s="66" t="s">
        <v>90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36"/>
      <c r="S23" s="37"/>
    </row>
    <row r="24" s="33" customFormat="true" ht="36" hidden="false" customHeight="true" outlineLevel="0" collapsed="false">
      <c r="A24" s="66" t="s">
        <v>91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36"/>
      <c r="S24" s="37"/>
    </row>
    <row r="25" s="33" customFormat="true" ht="36" hidden="false" customHeight="true" outlineLevel="0" collapsed="false">
      <c r="A25" s="66" t="s">
        <v>92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36"/>
      <c r="S25" s="37"/>
    </row>
    <row r="26" s="33" customFormat="true" ht="36" hidden="false" customHeight="true" outlineLevel="0" collapsed="false">
      <c r="A26" s="66" t="s">
        <v>93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36"/>
      <c r="S26" s="37"/>
    </row>
    <row r="27" s="33" customFormat="true" ht="36" hidden="false" customHeight="true" outlineLevel="0" collapsed="false">
      <c r="A27" s="66" t="s">
        <v>94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36"/>
      <c r="S27" s="37"/>
    </row>
    <row r="28" s="33" customFormat="true" ht="36" hidden="false" customHeight="true" outlineLevel="0" collapsed="false">
      <c r="A28" s="66" t="s">
        <v>95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36"/>
      <c r="S28" s="37"/>
    </row>
    <row r="29" s="33" customFormat="true" ht="36" hidden="false" customHeight="true" outlineLevel="0" collapsed="false">
      <c r="A29" s="66" t="s">
        <v>96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36"/>
      <c r="S29" s="37"/>
    </row>
    <row r="30" s="33" customFormat="true" ht="36" hidden="false" customHeight="true" outlineLevel="0" collapsed="false">
      <c r="A30" s="66" t="s">
        <v>97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36"/>
      <c r="S30" s="37"/>
    </row>
    <row r="31" s="33" customFormat="true" ht="36" hidden="false" customHeight="true" outlineLevel="0" collapsed="false">
      <c r="A31" s="66" t="s">
        <v>98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36"/>
      <c r="S31" s="37"/>
    </row>
    <row r="32" s="33" customFormat="true" ht="36" hidden="false" customHeight="true" outlineLevel="0" collapsed="false">
      <c r="A32" s="66" t="s">
        <v>99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36"/>
      <c r="S32" s="37"/>
    </row>
    <row r="33" s="33" customFormat="true" ht="36" hidden="false" customHeight="true" outlineLevel="0" collapsed="false">
      <c r="A33" s="66" t="s">
        <v>100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36"/>
      <c r="S33" s="37"/>
    </row>
    <row r="34" s="33" customFormat="true" ht="36" hidden="false" customHeight="true" outlineLevel="0" collapsed="false">
      <c r="A34" s="66" t="s">
        <v>101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36"/>
      <c r="S34" s="37"/>
    </row>
    <row r="35" s="33" customFormat="true" ht="36" hidden="false" customHeight="true" outlineLevel="0" collapsed="false">
      <c r="A35" s="66" t="s">
        <v>102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36"/>
      <c r="S35" s="37"/>
    </row>
    <row r="36" s="33" customFormat="true" ht="36" hidden="false" customHeight="true" outlineLevel="0" collapsed="false">
      <c r="A36" s="66" t="s">
        <v>103</v>
      </c>
      <c r="B36" s="78"/>
      <c r="C36" s="78" t="n">
        <v>0</v>
      </c>
      <c r="D36" s="78" t="n">
        <v>0</v>
      </c>
      <c r="E36" s="78"/>
      <c r="F36" s="78"/>
      <c r="G36" s="78"/>
      <c r="H36" s="78"/>
      <c r="I36" s="78"/>
      <c r="J36" s="78"/>
      <c r="K36" s="78"/>
      <c r="L36" s="78" t="n">
        <v>0</v>
      </c>
      <c r="M36" s="78"/>
      <c r="N36" s="78" t="n">
        <v>0</v>
      </c>
      <c r="O36" s="78"/>
      <c r="P36" s="78"/>
      <c r="Q36" s="78"/>
      <c r="R36" s="36"/>
      <c r="S36" s="37"/>
    </row>
    <row r="37" s="33" customFormat="true" ht="36" hidden="false" customHeight="true" outlineLevel="0" collapsed="false">
      <c r="A37" s="66" t="s">
        <v>104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36"/>
      <c r="S37" s="37"/>
    </row>
    <row r="38" s="33" customFormat="true" ht="36" hidden="false" customHeight="true" outlineLevel="0" collapsed="false">
      <c r="A38" s="66" t="s">
        <v>105</v>
      </c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36"/>
      <c r="S38" s="37"/>
    </row>
    <row r="39" s="33" customFormat="true" ht="36" hidden="false" customHeight="true" outlineLevel="0" collapsed="false">
      <c r="A39" s="66" t="s">
        <v>106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36"/>
      <c r="S39" s="37"/>
    </row>
    <row r="40" customFormat="false" ht="32.25" hidden="false" customHeight="true" outlineLevel="0" collapsed="false">
      <c r="A40" s="71" t="s">
        <v>107</v>
      </c>
      <c r="B40" s="72" t="n">
        <f aca="false">SUM(B11:B39)</f>
        <v>0</v>
      </c>
      <c r="C40" s="72" t="n">
        <f aca="false">SUM(C11:C39)</f>
        <v>0</v>
      </c>
      <c r="D40" s="72" t="n">
        <f aca="false">SUM(D11:D39)</f>
        <v>0</v>
      </c>
      <c r="E40" s="72" t="n">
        <f aca="false">SUM(E11:E39)</f>
        <v>0</v>
      </c>
      <c r="F40" s="72" t="n">
        <f aca="false">SUM(F11:F39)</f>
        <v>0</v>
      </c>
      <c r="G40" s="72" t="n">
        <f aca="false">SUM(G11:G39)</f>
        <v>0</v>
      </c>
      <c r="H40" s="72" t="n">
        <f aca="false">SUM(H11:H39)</f>
        <v>0</v>
      </c>
      <c r="I40" s="72" t="n">
        <f aca="false">SUM(I11:I39)</f>
        <v>0</v>
      </c>
      <c r="J40" s="72" t="n">
        <f aca="false">SUM(J11:J39)</f>
        <v>0</v>
      </c>
      <c r="K40" s="72" t="n">
        <f aca="false">SUM(K11:K39)</f>
        <v>0</v>
      </c>
      <c r="L40" s="72" t="n">
        <f aca="false">SUM(L11:L39)</f>
        <v>0</v>
      </c>
      <c r="M40" s="72" t="n">
        <f aca="false">SUM(M11:M39)</f>
        <v>0</v>
      </c>
      <c r="N40" s="72" t="n">
        <f aca="false">SUM(N11:N39)</f>
        <v>0</v>
      </c>
      <c r="O40" s="72" t="n">
        <f aca="false">SUM(O11:O39)</f>
        <v>0</v>
      </c>
      <c r="P40" s="72" t="n">
        <f aca="false">SUM(P11:P39)</f>
        <v>0</v>
      </c>
      <c r="Q40" s="72" t="n">
        <f aca="false">SUM(Q11:Q39)</f>
        <v>0</v>
      </c>
      <c r="R40" s="36"/>
      <c r="S40" s="37"/>
    </row>
    <row r="41" customFormat="false" ht="17.25" hidden="false" customHeight="true" outlineLevel="0" collapsed="false">
      <c r="A41" s="41"/>
    </row>
    <row r="42" customFormat="false" ht="17.25" hidden="false" customHeight="true" outlineLevel="0" collapsed="false">
      <c r="A42" s="41"/>
    </row>
    <row r="43" customFormat="false" ht="17.25" hidden="false" customHeight="true" outlineLevel="0" collapsed="false">
      <c r="A43" s="41"/>
    </row>
    <row r="44" customFormat="false" ht="47.25" hidden="false" customHeight="true" outlineLevel="0" collapsed="false">
      <c r="A44" s="41"/>
      <c r="D44" s="42"/>
    </row>
  </sheetData>
  <sheetProtection algorithmName="SHA-512" hashValue="7LoaKyhqAPqZf+hRumYiMqpkQ/wiSGZkceB1rmHJiEWTihUtb8+jo1HNt64UBphD56EmGaBi3JmrdCpy2p9dNQ==" saltValue="uqRdydwKiwQ1X0qKHp0o/w==" spinCount="100000" sheet="true" objects="true" scenarios="true"/>
  <protectedRanges>
    <protectedRange name="edit" sqref="B11:Q39"/>
  </protectedRanges>
  <mergeCells count="22">
    <mergeCell ref="A3:Q3"/>
    <mergeCell ref="A5:A8"/>
    <mergeCell ref="B5:B8"/>
    <mergeCell ref="C5:F5"/>
    <mergeCell ref="G5:G8"/>
    <mergeCell ref="H5:H8"/>
    <mergeCell ref="I5:I8"/>
    <mergeCell ref="J5:J8"/>
    <mergeCell ref="K5:K8"/>
    <mergeCell ref="L5:P5"/>
    <mergeCell ref="Q5:Q8"/>
    <mergeCell ref="C6:C8"/>
    <mergeCell ref="D6:F6"/>
    <mergeCell ref="L6:L8"/>
    <mergeCell ref="M6:P6"/>
    <mergeCell ref="D7:D8"/>
    <mergeCell ref="E7:E8"/>
    <mergeCell ref="F7:F8"/>
    <mergeCell ref="M7:M8"/>
    <mergeCell ref="N7:O7"/>
    <mergeCell ref="P7:P8"/>
    <mergeCell ref="A10:Q1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S44"/>
  <sheetViews>
    <sheetView showFormulas="false" showGridLines="true" showRowColHeaders="true" showZeros="false" rightToLeft="false" tabSelected="false" showOutlineSymbols="true" defaultGridColor="true" view="pageBreakPreview" topLeftCell="A19" colorId="64" zoomScale="100" zoomScaleNormal="40" zoomScalePageLayoutView="100" workbookViewId="0">
      <selection pane="topLeft" activeCell="B11" activeCellId="0" sqref="B11"/>
    </sheetView>
  </sheetViews>
  <sheetFormatPr defaultColWidth="9.1484375" defaultRowHeight="12.75" zeroHeight="false" outlineLevelRow="0" outlineLevelCol="0"/>
  <cols>
    <col collapsed="false" customWidth="true" hidden="false" outlineLevel="0" max="1" min="1" style="24" width="86.42"/>
    <col collapsed="false" customWidth="true" hidden="false" outlineLevel="0" max="2" min="2" style="24" width="17.57"/>
    <col collapsed="false" customWidth="true" hidden="false" outlineLevel="0" max="3" min="3" style="24" width="13.71"/>
    <col collapsed="false" customWidth="true" hidden="false" outlineLevel="0" max="4" min="4" style="24" width="17.86"/>
    <col collapsed="false" customWidth="true" hidden="false" outlineLevel="0" max="5" min="5" style="24" width="18.14"/>
    <col collapsed="false" customWidth="true" hidden="false" outlineLevel="0" max="6" min="6" style="24" width="15"/>
    <col collapsed="false" customWidth="true" hidden="false" outlineLevel="0" max="7" min="7" style="24" width="18.14"/>
    <col collapsed="false" customWidth="true" hidden="false" outlineLevel="0" max="8" min="8" style="24" width="22.71"/>
    <col collapsed="false" customWidth="true" hidden="false" outlineLevel="0" max="9" min="9" style="24" width="18.57"/>
    <col collapsed="false" customWidth="true" hidden="false" outlineLevel="0" max="10" min="10" style="24" width="24.42"/>
    <col collapsed="false" customWidth="true" hidden="false" outlineLevel="0" max="11" min="11" style="24" width="23.14"/>
    <col collapsed="false" customWidth="true" hidden="false" outlineLevel="0" max="12" min="12" style="24" width="14.57"/>
    <col collapsed="false" customWidth="true" hidden="false" outlineLevel="0" max="13" min="13" style="24" width="18.14"/>
    <col collapsed="false" customWidth="true" hidden="false" outlineLevel="0" max="14" min="14" style="24" width="14.57"/>
    <col collapsed="false" customWidth="true" hidden="false" outlineLevel="0" max="16" min="15" style="24" width="19.42"/>
    <col collapsed="false" customWidth="true" hidden="false" outlineLevel="0" max="17" min="17" style="24" width="19.14"/>
    <col collapsed="false" customWidth="true" hidden="false" outlineLevel="0" max="18" min="18" style="24" width="19.71"/>
    <col collapsed="false" customWidth="false" hidden="false" outlineLevel="0" max="16384" min="19" style="24" width="9.14"/>
  </cols>
  <sheetData>
    <row r="3" customFormat="false" ht="38.25" hidden="false" customHeight="true" outlineLevel="0" collapsed="false">
      <c r="A3" s="25" t="s">
        <v>77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5" s="28" customFormat="true" ht="30.75" hidden="false" customHeight="true" outlineLevel="0" collapsed="false">
      <c r="A5" s="26" t="s">
        <v>1</v>
      </c>
      <c r="B5" s="26" t="s">
        <v>2</v>
      </c>
      <c r="C5" s="26" t="s">
        <v>3</v>
      </c>
      <c r="D5" s="26"/>
      <c r="E5" s="26"/>
      <c r="F5" s="26"/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/>
      <c r="N5" s="26"/>
      <c r="O5" s="26"/>
      <c r="P5" s="26"/>
      <c r="Q5" s="26" t="s">
        <v>10</v>
      </c>
    </row>
    <row r="6" s="28" customFormat="true" ht="13.5" hidden="false" customHeight="true" outlineLevel="0" collapsed="false">
      <c r="A6" s="26"/>
      <c r="B6" s="26"/>
      <c r="C6" s="26" t="s">
        <v>11</v>
      </c>
      <c r="D6" s="26" t="s">
        <v>12</v>
      </c>
      <c r="E6" s="26"/>
      <c r="F6" s="26"/>
      <c r="G6" s="26"/>
      <c r="H6" s="26"/>
      <c r="I6" s="26"/>
      <c r="J6" s="26"/>
      <c r="K6" s="26"/>
      <c r="L6" s="26" t="s">
        <v>13</v>
      </c>
      <c r="M6" s="29" t="s">
        <v>14</v>
      </c>
      <c r="N6" s="29"/>
      <c r="O6" s="29"/>
      <c r="P6" s="29"/>
      <c r="Q6" s="26"/>
    </row>
    <row r="7" s="28" customFormat="true" ht="63.75" hidden="false" customHeight="true" outlineLevel="0" collapsed="false">
      <c r="A7" s="26"/>
      <c r="B7" s="26"/>
      <c r="C7" s="26"/>
      <c r="D7" s="26" t="s">
        <v>15</v>
      </c>
      <c r="E7" s="26" t="s">
        <v>16</v>
      </c>
      <c r="F7" s="26" t="s">
        <v>17</v>
      </c>
      <c r="G7" s="26"/>
      <c r="H7" s="26"/>
      <c r="I7" s="26"/>
      <c r="J7" s="26"/>
      <c r="K7" s="26"/>
      <c r="L7" s="26"/>
      <c r="M7" s="26" t="s">
        <v>18</v>
      </c>
      <c r="N7" s="26" t="s">
        <v>19</v>
      </c>
      <c r="O7" s="26"/>
      <c r="P7" s="26" t="s">
        <v>20</v>
      </c>
      <c r="Q7" s="26"/>
    </row>
    <row r="8" customFormat="false" ht="24.75" hidden="false" customHeight="true" outlineLevel="0" collapsed="false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30" t="s">
        <v>21</v>
      </c>
      <c r="O8" s="30" t="s">
        <v>22</v>
      </c>
      <c r="P8" s="26"/>
      <c r="Q8" s="26"/>
    </row>
    <row r="9" customFormat="false" ht="12.75" hidden="false" customHeight="false" outlineLevel="0" collapsed="false">
      <c r="A9" s="64" t="n">
        <v>1</v>
      </c>
      <c r="B9" s="64" t="n">
        <v>2</v>
      </c>
      <c r="C9" s="64" t="n">
        <v>3</v>
      </c>
      <c r="D9" s="64" t="n">
        <v>4</v>
      </c>
      <c r="E9" s="64" t="n">
        <v>5</v>
      </c>
      <c r="F9" s="64" t="n">
        <v>6</v>
      </c>
      <c r="G9" s="64" t="n">
        <v>7</v>
      </c>
      <c r="H9" s="64" t="n">
        <v>8</v>
      </c>
      <c r="I9" s="64" t="n">
        <v>9</v>
      </c>
      <c r="J9" s="64" t="n">
        <v>10</v>
      </c>
      <c r="K9" s="64" t="n">
        <v>11</v>
      </c>
      <c r="L9" s="64" t="n">
        <v>12</v>
      </c>
      <c r="M9" s="64" t="n">
        <v>13</v>
      </c>
      <c r="N9" s="64" t="n">
        <v>14</v>
      </c>
      <c r="O9" s="64" t="n">
        <v>15</v>
      </c>
      <c r="P9" s="64" t="n">
        <v>16</v>
      </c>
      <c r="Q9" s="64" t="n">
        <v>17</v>
      </c>
    </row>
    <row r="10" s="33" customFormat="true" ht="57" hidden="false" customHeight="true" outlineLevel="0" collapsed="false">
      <c r="A10" s="79" t="s">
        <v>124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</row>
    <row r="11" s="33" customFormat="true" ht="36" hidden="false" customHeight="true" outlineLevel="0" collapsed="false">
      <c r="A11" s="66" t="s">
        <v>78</v>
      </c>
      <c r="B11" s="78"/>
      <c r="C11" s="78" t="n">
        <v>0</v>
      </c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36"/>
      <c r="S11" s="37"/>
    </row>
    <row r="12" s="33" customFormat="true" ht="36" hidden="false" customHeight="true" outlineLevel="0" collapsed="false">
      <c r="A12" s="66" t="s">
        <v>79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36"/>
      <c r="S12" s="37"/>
    </row>
    <row r="13" s="33" customFormat="true" ht="36" hidden="false" customHeight="true" outlineLevel="0" collapsed="false">
      <c r="A13" s="66" t="s">
        <v>80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36"/>
      <c r="S13" s="37"/>
    </row>
    <row r="14" s="33" customFormat="true" ht="36" hidden="false" customHeight="true" outlineLevel="0" collapsed="false">
      <c r="A14" s="66" t="s">
        <v>81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36"/>
      <c r="S14" s="37"/>
    </row>
    <row r="15" s="33" customFormat="true" ht="36" hidden="false" customHeight="true" outlineLevel="0" collapsed="false">
      <c r="A15" s="66" t="s">
        <v>82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36"/>
      <c r="S15" s="37"/>
    </row>
    <row r="16" s="33" customFormat="true" ht="36" hidden="false" customHeight="true" outlineLevel="0" collapsed="false">
      <c r="A16" s="66" t="s">
        <v>83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36"/>
      <c r="S16" s="37"/>
    </row>
    <row r="17" s="33" customFormat="true" ht="36" hidden="false" customHeight="true" outlineLevel="0" collapsed="false">
      <c r="A17" s="66" t="s">
        <v>84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36"/>
      <c r="S17" s="37"/>
    </row>
    <row r="18" s="33" customFormat="true" ht="36" hidden="false" customHeight="true" outlineLevel="0" collapsed="false">
      <c r="A18" s="66" t="s">
        <v>85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36"/>
      <c r="S18" s="37"/>
    </row>
    <row r="19" s="33" customFormat="true" ht="36" hidden="false" customHeight="true" outlineLevel="0" collapsed="false">
      <c r="A19" s="66" t="s">
        <v>86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36"/>
      <c r="S19" s="37"/>
    </row>
    <row r="20" s="33" customFormat="true" ht="36" hidden="false" customHeight="true" outlineLevel="0" collapsed="false">
      <c r="A20" s="66" t="s">
        <v>87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36"/>
      <c r="S20" s="37"/>
    </row>
    <row r="21" s="33" customFormat="true" ht="36" hidden="false" customHeight="true" outlineLevel="0" collapsed="false">
      <c r="A21" s="66" t="s">
        <v>88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36"/>
      <c r="S21" s="37"/>
    </row>
    <row r="22" s="100" customFormat="true" ht="36" hidden="false" customHeight="true" outlineLevel="0" collapsed="false">
      <c r="A22" s="66" t="s">
        <v>89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8"/>
      <c r="S22" s="99"/>
    </row>
    <row r="23" s="33" customFormat="true" ht="36" hidden="false" customHeight="true" outlineLevel="0" collapsed="false">
      <c r="A23" s="66" t="s">
        <v>90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36"/>
      <c r="S23" s="37"/>
    </row>
    <row r="24" s="33" customFormat="true" ht="36" hidden="false" customHeight="true" outlineLevel="0" collapsed="false">
      <c r="A24" s="66" t="s">
        <v>91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36"/>
      <c r="S24" s="37"/>
    </row>
    <row r="25" s="33" customFormat="true" ht="36" hidden="false" customHeight="true" outlineLevel="0" collapsed="false">
      <c r="A25" s="66" t="s">
        <v>92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36"/>
      <c r="S25" s="37"/>
    </row>
    <row r="26" s="33" customFormat="true" ht="36" hidden="false" customHeight="true" outlineLevel="0" collapsed="false">
      <c r="A26" s="66" t="s">
        <v>93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36"/>
      <c r="S26" s="37"/>
    </row>
    <row r="27" s="33" customFormat="true" ht="36" hidden="false" customHeight="true" outlineLevel="0" collapsed="false">
      <c r="A27" s="66" t="s">
        <v>94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36"/>
      <c r="S27" s="37"/>
    </row>
    <row r="28" s="33" customFormat="true" ht="36" hidden="false" customHeight="true" outlineLevel="0" collapsed="false">
      <c r="A28" s="66" t="s">
        <v>95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36"/>
      <c r="S28" s="37"/>
    </row>
    <row r="29" s="33" customFormat="true" ht="36" hidden="false" customHeight="true" outlineLevel="0" collapsed="false">
      <c r="A29" s="66" t="s">
        <v>96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36"/>
      <c r="S29" s="37"/>
    </row>
    <row r="30" s="33" customFormat="true" ht="36" hidden="false" customHeight="true" outlineLevel="0" collapsed="false">
      <c r="A30" s="66" t="s">
        <v>97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36"/>
      <c r="S30" s="37"/>
    </row>
    <row r="31" s="33" customFormat="true" ht="36" hidden="false" customHeight="true" outlineLevel="0" collapsed="false">
      <c r="A31" s="66" t="s">
        <v>98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36"/>
      <c r="S31" s="37"/>
    </row>
    <row r="32" s="33" customFormat="true" ht="36" hidden="false" customHeight="true" outlineLevel="0" collapsed="false">
      <c r="A32" s="66" t="s">
        <v>99</v>
      </c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36"/>
      <c r="S32" s="37"/>
    </row>
    <row r="33" s="33" customFormat="true" ht="36" hidden="false" customHeight="true" outlineLevel="0" collapsed="false">
      <c r="A33" s="66" t="s">
        <v>100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36"/>
      <c r="S33" s="37"/>
    </row>
    <row r="34" s="33" customFormat="true" ht="36" hidden="false" customHeight="true" outlineLevel="0" collapsed="false">
      <c r="A34" s="66" t="s">
        <v>101</v>
      </c>
      <c r="B34" s="80" t="s">
        <v>113</v>
      </c>
      <c r="C34" s="80" t="n">
        <v>11</v>
      </c>
      <c r="D34" s="80" t="n">
        <v>11</v>
      </c>
      <c r="E34" s="80" t="s">
        <v>113</v>
      </c>
      <c r="F34" s="80" t="s">
        <v>113</v>
      </c>
      <c r="G34" s="80" t="s">
        <v>113</v>
      </c>
      <c r="H34" s="80" t="s">
        <v>113</v>
      </c>
      <c r="I34" s="80" t="n">
        <v>1</v>
      </c>
      <c r="J34" s="80" t="s">
        <v>113</v>
      </c>
      <c r="K34" s="80" t="s">
        <v>113</v>
      </c>
      <c r="L34" s="80" t="n">
        <v>8</v>
      </c>
      <c r="M34" s="80" t="s">
        <v>113</v>
      </c>
      <c r="N34" s="80" t="n">
        <v>6</v>
      </c>
      <c r="O34" s="80" t="s">
        <v>113</v>
      </c>
      <c r="P34" s="80" t="n">
        <v>2</v>
      </c>
      <c r="Q34" s="80" t="s">
        <v>113</v>
      </c>
      <c r="R34" s="36"/>
      <c r="S34" s="37"/>
    </row>
    <row r="35" s="33" customFormat="true" ht="36" hidden="false" customHeight="true" outlineLevel="0" collapsed="false">
      <c r="A35" s="66" t="s">
        <v>102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36"/>
      <c r="S35" s="37"/>
    </row>
    <row r="36" s="33" customFormat="true" ht="36" hidden="false" customHeight="true" outlineLevel="0" collapsed="false">
      <c r="A36" s="66" t="s">
        <v>103</v>
      </c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36"/>
      <c r="S36" s="37"/>
    </row>
    <row r="37" s="33" customFormat="true" ht="36" hidden="false" customHeight="true" outlineLevel="0" collapsed="false">
      <c r="A37" s="66" t="s">
        <v>104</v>
      </c>
      <c r="B37" s="78"/>
      <c r="C37" s="78" t="n">
        <v>2</v>
      </c>
      <c r="D37" s="78" t="n">
        <v>2</v>
      </c>
      <c r="E37" s="78"/>
      <c r="F37" s="78"/>
      <c r="G37" s="78"/>
      <c r="H37" s="78"/>
      <c r="I37" s="78"/>
      <c r="J37" s="78" t="n">
        <v>2</v>
      </c>
      <c r="K37" s="78"/>
      <c r="L37" s="78" t="n">
        <v>2</v>
      </c>
      <c r="M37" s="78"/>
      <c r="N37" s="78" t="n">
        <v>2</v>
      </c>
      <c r="O37" s="78"/>
      <c r="P37" s="78"/>
      <c r="Q37" s="78"/>
      <c r="R37" s="36"/>
      <c r="S37" s="37"/>
    </row>
    <row r="38" s="33" customFormat="true" ht="36" hidden="false" customHeight="true" outlineLevel="0" collapsed="false">
      <c r="A38" s="66" t="s">
        <v>105</v>
      </c>
      <c r="B38" s="78"/>
      <c r="C38" s="78" t="n">
        <v>10</v>
      </c>
      <c r="D38" s="78" t="n">
        <v>10</v>
      </c>
      <c r="E38" s="78"/>
      <c r="F38" s="78"/>
      <c r="G38" s="78"/>
      <c r="H38" s="78"/>
      <c r="I38" s="78"/>
      <c r="J38" s="78" t="n">
        <v>10</v>
      </c>
      <c r="K38" s="78"/>
      <c r="L38" s="78" t="n">
        <v>10</v>
      </c>
      <c r="M38" s="78"/>
      <c r="N38" s="78"/>
      <c r="O38" s="78" t="n">
        <v>10</v>
      </c>
      <c r="P38" s="78"/>
      <c r="Q38" s="78"/>
      <c r="R38" s="36"/>
      <c r="S38" s="37"/>
    </row>
    <row r="39" s="33" customFormat="true" ht="36" hidden="false" customHeight="true" outlineLevel="0" collapsed="false">
      <c r="A39" s="66" t="s">
        <v>106</v>
      </c>
      <c r="B39" s="78" t="n">
        <v>21</v>
      </c>
      <c r="C39" s="78" t="n">
        <v>1</v>
      </c>
      <c r="D39" s="78" t="n">
        <v>1</v>
      </c>
      <c r="E39" s="78"/>
      <c r="F39" s="78"/>
      <c r="G39" s="78"/>
      <c r="H39" s="78"/>
      <c r="I39" s="78"/>
      <c r="J39" s="78" t="n">
        <v>1</v>
      </c>
      <c r="K39" s="78"/>
      <c r="L39" s="78" t="n">
        <v>22</v>
      </c>
      <c r="M39" s="78"/>
      <c r="N39" s="78" t="n">
        <v>4</v>
      </c>
      <c r="O39" s="78" t="n">
        <v>18</v>
      </c>
      <c r="P39" s="78"/>
      <c r="Q39" s="78"/>
      <c r="R39" s="36"/>
      <c r="S39" s="37"/>
    </row>
    <row r="40" customFormat="false" ht="32.25" hidden="false" customHeight="true" outlineLevel="0" collapsed="false">
      <c r="A40" s="71" t="s">
        <v>107</v>
      </c>
      <c r="B40" s="72" t="n">
        <f aca="false">SUM(B11:B39)</f>
        <v>21</v>
      </c>
      <c r="C40" s="72" t="n">
        <f aca="false">SUM(C11:C39)</f>
        <v>24</v>
      </c>
      <c r="D40" s="72" t="n">
        <f aca="false">SUM(D11:D39)</f>
        <v>24</v>
      </c>
      <c r="E40" s="72" t="n">
        <f aca="false">SUM(E11:E39)</f>
        <v>0</v>
      </c>
      <c r="F40" s="72" t="n">
        <f aca="false">SUM(F11:F39)</f>
        <v>0</v>
      </c>
      <c r="G40" s="72" t="n">
        <f aca="false">SUM(G11:G39)</f>
        <v>0</v>
      </c>
      <c r="H40" s="72" t="n">
        <f aca="false">SUM(H11:H39)</f>
        <v>0</v>
      </c>
      <c r="I40" s="72" t="n">
        <f aca="false">SUM(I11:I39)</f>
        <v>1</v>
      </c>
      <c r="J40" s="72" t="n">
        <f aca="false">SUM(J11:J39)</f>
        <v>13</v>
      </c>
      <c r="K40" s="72" t="n">
        <f aca="false">SUM(K11:K39)</f>
        <v>0</v>
      </c>
      <c r="L40" s="72" t="n">
        <f aca="false">SUM(L11:L39)</f>
        <v>42</v>
      </c>
      <c r="M40" s="72" t="n">
        <f aca="false">SUM(M11:M39)</f>
        <v>0</v>
      </c>
      <c r="N40" s="72" t="n">
        <f aca="false">SUM(N11:N39)</f>
        <v>12</v>
      </c>
      <c r="O40" s="72" t="n">
        <f aca="false">SUM(O11:O39)</f>
        <v>28</v>
      </c>
      <c r="P40" s="72" t="n">
        <f aca="false">SUM(P11:P39)</f>
        <v>2</v>
      </c>
      <c r="Q40" s="72" t="n">
        <f aca="false">SUM(Q11:Q39)</f>
        <v>0</v>
      </c>
      <c r="R40" s="36"/>
      <c r="S40" s="37"/>
    </row>
    <row r="41" customFormat="false" ht="17.25" hidden="false" customHeight="true" outlineLevel="0" collapsed="false">
      <c r="A41" s="41"/>
    </row>
    <row r="42" customFormat="false" ht="17.25" hidden="false" customHeight="true" outlineLevel="0" collapsed="false">
      <c r="A42" s="41"/>
    </row>
    <row r="43" customFormat="false" ht="17.25" hidden="false" customHeight="true" outlineLevel="0" collapsed="false">
      <c r="A43" s="41"/>
    </row>
    <row r="44" customFormat="false" ht="47.25" hidden="false" customHeight="true" outlineLevel="0" collapsed="false">
      <c r="A44" s="41"/>
      <c r="D44" s="42"/>
    </row>
  </sheetData>
  <sheetProtection algorithmName="SHA-512" hashValue="GjEmh8jeoO2FJyU/CwVscu7nIXo5kEB+hGtGKU8Vjb7ZP4pBmWbfgc/uazJMJKbv+FcX+iFkBPmuiAuL9//TaA==" saltValue="9K8wvNEVJ8817URdknXGeg==" spinCount="100000" sheet="true" objects="true" scenarios="true"/>
  <protectedRanges>
    <protectedRange name="edit" sqref="B11:Q39"/>
  </protectedRanges>
  <mergeCells count="22">
    <mergeCell ref="A3:Q3"/>
    <mergeCell ref="A5:A8"/>
    <mergeCell ref="B5:B8"/>
    <mergeCell ref="C5:F5"/>
    <mergeCell ref="G5:G8"/>
    <mergeCell ref="H5:H8"/>
    <mergeCell ref="I5:I8"/>
    <mergeCell ref="J5:J8"/>
    <mergeCell ref="K5:K8"/>
    <mergeCell ref="L5:P5"/>
    <mergeCell ref="Q5:Q8"/>
    <mergeCell ref="C6:C8"/>
    <mergeCell ref="D6:F6"/>
    <mergeCell ref="L6:L8"/>
    <mergeCell ref="M6:P6"/>
    <mergeCell ref="D7:D8"/>
    <mergeCell ref="E7:E8"/>
    <mergeCell ref="F7:F8"/>
    <mergeCell ref="M7:M8"/>
    <mergeCell ref="N7:O7"/>
    <mergeCell ref="P7:P8"/>
    <mergeCell ref="A10:Q1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S44"/>
  <sheetViews>
    <sheetView showFormulas="false" showGridLines="true" showRowColHeaders="true" showZeros="false" rightToLeft="false" tabSelected="false" showOutlineSymbols="true" defaultGridColor="true" view="pageBreakPreview" topLeftCell="A6" colorId="64" zoomScale="100" zoomScaleNormal="40" zoomScalePageLayoutView="100" workbookViewId="0">
      <selection pane="topLeft" activeCell="B11" activeCellId="0" sqref="B11"/>
    </sheetView>
  </sheetViews>
  <sheetFormatPr defaultColWidth="9.1484375" defaultRowHeight="12.75" zeroHeight="false" outlineLevelRow="0" outlineLevelCol="0"/>
  <cols>
    <col collapsed="false" customWidth="true" hidden="false" outlineLevel="0" max="1" min="1" style="24" width="85"/>
    <col collapsed="false" customWidth="true" hidden="false" outlineLevel="0" max="2" min="2" style="24" width="17.57"/>
    <col collapsed="false" customWidth="true" hidden="false" outlineLevel="0" max="3" min="3" style="24" width="13.71"/>
    <col collapsed="false" customWidth="true" hidden="false" outlineLevel="0" max="4" min="4" style="24" width="17.86"/>
    <col collapsed="false" customWidth="true" hidden="false" outlineLevel="0" max="5" min="5" style="24" width="18.14"/>
    <col collapsed="false" customWidth="true" hidden="false" outlineLevel="0" max="6" min="6" style="24" width="15"/>
    <col collapsed="false" customWidth="true" hidden="false" outlineLevel="0" max="7" min="7" style="24" width="18.14"/>
    <col collapsed="false" customWidth="true" hidden="false" outlineLevel="0" max="8" min="8" style="24" width="22.71"/>
    <col collapsed="false" customWidth="true" hidden="false" outlineLevel="0" max="9" min="9" style="24" width="18.57"/>
    <col collapsed="false" customWidth="true" hidden="false" outlineLevel="0" max="10" min="10" style="24" width="24.42"/>
    <col collapsed="false" customWidth="true" hidden="false" outlineLevel="0" max="11" min="11" style="24" width="23.14"/>
    <col collapsed="false" customWidth="true" hidden="false" outlineLevel="0" max="12" min="12" style="24" width="14.57"/>
    <col collapsed="false" customWidth="true" hidden="false" outlineLevel="0" max="13" min="13" style="24" width="18.14"/>
    <col collapsed="false" customWidth="true" hidden="false" outlineLevel="0" max="14" min="14" style="24" width="14.57"/>
    <col collapsed="false" customWidth="true" hidden="false" outlineLevel="0" max="16" min="15" style="24" width="19.42"/>
    <col collapsed="false" customWidth="true" hidden="false" outlineLevel="0" max="17" min="17" style="24" width="19.14"/>
    <col collapsed="false" customWidth="true" hidden="false" outlineLevel="0" max="18" min="18" style="24" width="19.71"/>
    <col collapsed="false" customWidth="false" hidden="false" outlineLevel="0" max="16384" min="19" style="24" width="9.14"/>
  </cols>
  <sheetData>
    <row r="3" customFormat="false" ht="38.25" hidden="false" customHeight="true" outlineLevel="0" collapsed="false">
      <c r="A3" s="25" t="s">
        <v>77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5" s="28" customFormat="true" ht="30.75" hidden="false" customHeight="true" outlineLevel="0" collapsed="false">
      <c r="A5" s="26" t="s">
        <v>1</v>
      </c>
      <c r="B5" s="26" t="s">
        <v>2</v>
      </c>
      <c r="C5" s="26" t="s">
        <v>3</v>
      </c>
      <c r="D5" s="26"/>
      <c r="E5" s="26"/>
      <c r="F5" s="26"/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/>
      <c r="N5" s="26"/>
      <c r="O5" s="26"/>
      <c r="P5" s="26"/>
      <c r="Q5" s="26" t="s">
        <v>10</v>
      </c>
    </row>
    <row r="6" s="28" customFormat="true" ht="13.5" hidden="false" customHeight="true" outlineLevel="0" collapsed="false">
      <c r="A6" s="26"/>
      <c r="B6" s="26"/>
      <c r="C6" s="26" t="s">
        <v>11</v>
      </c>
      <c r="D6" s="26" t="s">
        <v>12</v>
      </c>
      <c r="E6" s="26"/>
      <c r="F6" s="26"/>
      <c r="G6" s="26"/>
      <c r="H6" s="26"/>
      <c r="I6" s="26"/>
      <c r="J6" s="26"/>
      <c r="K6" s="26"/>
      <c r="L6" s="26" t="s">
        <v>13</v>
      </c>
      <c r="M6" s="29" t="s">
        <v>14</v>
      </c>
      <c r="N6" s="29"/>
      <c r="O6" s="29"/>
      <c r="P6" s="29"/>
      <c r="Q6" s="26"/>
    </row>
    <row r="7" s="28" customFormat="true" ht="63.75" hidden="false" customHeight="true" outlineLevel="0" collapsed="false">
      <c r="A7" s="26"/>
      <c r="B7" s="26"/>
      <c r="C7" s="26"/>
      <c r="D7" s="26" t="s">
        <v>15</v>
      </c>
      <c r="E7" s="26" t="s">
        <v>16</v>
      </c>
      <c r="F7" s="26" t="s">
        <v>17</v>
      </c>
      <c r="G7" s="26"/>
      <c r="H7" s="26"/>
      <c r="I7" s="26"/>
      <c r="J7" s="26"/>
      <c r="K7" s="26"/>
      <c r="L7" s="26"/>
      <c r="M7" s="26" t="s">
        <v>18</v>
      </c>
      <c r="N7" s="26" t="s">
        <v>19</v>
      </c>
      <c r="O7" s="26"/>
      <c r="P7" s="26" t="s">
        <v>20</v>
      </c>
      <c r="Q7" s="26"/>
    </row>
    <row r="8" customFormat="false" ht="24.75" hidden="false" customHeight="true" outlineLevel="0" collapsed="false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30" t="s">
        <v>21</v>
      </c>
      <c r="O8" s="30" t="s">
        <v>22</v>
      </c>
      <c r="P8" s="26"/>
      <c r="Q8" s="26"/>
    </row>
    <row r="9" customFormat="false" ht="12.75" hidden="false" customHeight="false" outlineLevel="0" collapsed="false">
      <c r="A9" s="64" t="n">
        <v>1</v>
      </c>
      <c r="B9" s="64" t="n">
        <v>2</v>
      </c>
      <c r="C9" s="64" t="n">
        <v>3</v>
      </c>
      <c r="D9" s="64" t="n">
        <v>4</v>
      </c>
      <c r="E9" s="64" t="n">
        <v>5</v>
      </c>
      <c r="F9" s="64" t="n">
        <v>6</v>
      </c>
      <c r="G9" s="64" t="n">
        <v>7</v>
      </c>
      <c r="H9" s="64" t="n">
        <v>8</v>
      </c>
      <c r="I9" s="64" t="n">
        <v>9</v>
      </c>
      <c r="J9" s="64" t="n">
        <v>10</v>
      </c>
      <c r="K9" s="64" t="n">
        <v>11</v>
      </c>
      <c r="L9" s="64" t="n">
        <v>12</v>
      </c>
      <c r="M9" s="64" t="n">
        <v>13</v>
      </c>
      <c r="N9" s="64" t="n">
        <v>14</v>
      </c>
      <c r="O9" s="64" t="n">
        <v>15</v>
      </c>
      <c r="P9" s="64" t="n">
        <v>16</v>
      </c>
      <c r="Q9" s="64" t="n">
        <v>17</v>
      </c>
    </row>
    <row r="10" s="33" customFormat="true" ht="57" hidden="false" customHeight="true" outlineLevel="0" collapsed="false">
      <c r="A10" s="79" t="s">
        <v>125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</row>
    <row r="11" s="33" customFormat="true" ht="36" hidden="false" customHeight="true" outlineLevel="0" collapsed="false">
      <c r="A11" s="66" t="s">
        <v>78</v>
      </c>
      <c r="B11" s="78"/>
      <c r="C11" s="78" t="n">
        <v>0</v>
      </c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36"/>
      <c r="S11" s="37"/>
    </row>
    <row r="12" s="33" customFormat="true" ht="36" hidden="false" customHeight="true" outlineLevel="0" collapsed="false">
      <c r="A12" s="66" t="s">
        <v>79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36"/>
      <c r="S12" s="37"/>
    </row>
    <row r="13" s="33" customFormat="true" ht="36" hidden="false" customHeight="true" outlineLevel="0" collapsed="false">
      <c r="A13" s="66" t="s">
        <v>80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36"/>
      <c r="S13" s="37"/>
    </row>
    <row r="14" s="33" customFormat="true" ht="36" hidden="false" customHeight="true" outlineLevel="0" collapsed="false">
      <c r="A14" s="66" t="s">
        <v>81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36"/>
      <c r="S14" s="37"/>
    </row>
    <row r="15" s="33" customFormat="true" ht="36" hidden="false" customHeight="true" outlineLevel="0" collapsed="false">
      <c r="A15" s="66" t="s">
        <v>82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36"/>
      <c r="S15" s="37"/>
    </row>
    <row r="16" s="33" customFormat="true" ht="36" hidden="false" customHeight="true" outlineLevel="0" collapsed="false">
      <c r="A16" s="66" t="s">
        <v>83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36"/>
      <c r="S16" s="37"/>
    </row>
    <row r="17" s="33" customFormat="true" ht="36" hidden="false" customHeight="true" outlineLevel="0" collapsed="false">
      <c r="A17" s="66" t="s">
        <v>84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36"/>
      <c r="S17" s="37"/>
    </row>
    <row r="18" s="33" customFormat="true" ht="36" hidden="false" customHeight="true" outlineLevel="0" collapsed="false">
      <c r="A18" s="66" t="s">
        <v>85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36"/>
      <c r="S18" s="37"/>
    </row>
    <row r="19" s="33" customFormat="true" ht="36" hidden="false" customHeight="true" outlineLevel="0" collapsed="false">
      <c r="A19" s="66" t="s">
        <v>86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36"/>
      <c r="S19" s="37"/>
    </row>
    <row r="20" s="33" customFormat="true" ht="36" hidden="false" customHeight="true" outlineLevel="0" collapsed="false">
      <c r="A20" s="66" t="s">
        <v>87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36"/>
      <c r="S20" s="37"/>
    </row>
    <row r="21" s="33" customFormat="true" ht="36" hidden="false" customHeight="true" outlineLevel="0" collapsed="false">
      <c r="A21" s="66" t="s">
        <v>88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36"/>
      <c r="S21" s="37"/>
    </row>
    <row r="22" s="33" customFormat="true" ht="36" hidden="false" customHeight="true" outlineLevel="0" collapsed="false">
      <c r="A22" s="66" t="s">
        <v>89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36"/>
      <c r="S22" s="37"/>
    </row>
    <row r="23" s="33" customFormat="true" ht="36" hidden="false" customHeight="true" outlineLevel="0" collapsed="false">
      <c r="A23" s="66" t="s">
        <v>90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36"/>
      <c r="S23" s="37"/>
    </row>
    <row r="24" s="33" customFormat="true" ht="36" hidden="false" customHeight="true" outlineLevel="0" collapsed="false">
      <c r="A24" s="66" t="s">
        <v>91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36"/>
      <c r="S24" s="37"/>
    </row>
    <row r="25" s="33" customFormat="true" ht="36" hidden="false" customHeight="true" outlineLevel="0" collapsed="false">
      <c r="A25" s="66" t="s">
        <v>92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36"/>
      <c r="S25" s="37"/>
    </row>
    <row r="26" s="33" customFormat="true" ht="36" hidden="false" customHeight="true" outlineLevel="0" collapsed="false">
      <c r="A26" s="66" t="s">
        <v>93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36"/>
      <c r="S26" s="37"/>
    </row>
    <row r="27" s="33" customFormat="true" ht="36" hidden="false" customHeight="true" outlineLevel="0" collapsed="false">
      <c r="A27" s="66" t="s">
        <v>94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36"/>
      <c r="S27" s="37"/>
    </row>
    <row r="28" s="33" customFormat="true" ht="36" hidden="false" customHeight="true" outlineLevel="0" collapsed="false">
      <c r="A28" s="66" t="s">
        <v>95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36"/>
      <c r="S28" s="37"/>
    </row>
    <row r="29" s="33" customFormat="true" ht="36" hidden="false" customHeight="true" outlineLevel="0" collapsed="false">
      <c r="A29" s="66" t="s">
        <v>96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36"/>
      <c r="S29" s="37"/>
    </row>
    <row r="30" s="33" customFormat="true" ht="36" hidden="false" customHeight="true" outlineLevel="0" collapsed="false">
      <c r="A30" s="66" t="s">
        <v>97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36"/>
      <c r="S30" s="37"/>
    </row>
    <row r="31" s="33" customFormat="true" ht="36" hidden="false" customHeight="true" outlineLevel="0" collapsed="false">
      <c r="A31" s="66" t="s">
        <v>98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36"/>
      <c r="S31" s="37"/>
    </row>
    <row r="32" s="33" customFormat="true" ht="36" hidden="false" customHeight="true" outlineLevel="0" collapsed="false">
      <c r="A32" s="66" t="s">
        <v>99</v>
      </c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36"/>
      <c r="S32" s="37"/>
    </row>
    <row r="33" s="33" customFormat="true" ht="36" hidden="false" customHeight="true" outlineLevel="0" collapsed="false">
      <c r="A33" s="66" t="s">
        <v>100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36"/>
      <c r="S33" s="37"/>
    </row>
    <row r="34" s="33" customFormat="true" ht="36" hidden="false" customHeight="true" outlineLevel="0" collapsed="false">
      <c r="A34" s="66" t="s">
        <v>101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36"/>
      <c r="S34" s="37"/>
    </row>
    <row r="35" s="33" customFormat="true" ht="36" hidden="false" customHeight="true" outlineLevel="0" collapsed="false">
      <c r="A35" s="66" t="s">
        <v>102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36"/>
      <c r="S35" s="37"/>
    </row>
    <row r="36" s="33" customFormat="true" ht="36" hidden="false" customHeight="true" outlineLevel="0" collapsed="false">
      <c r="A36" s="66" t="s">
        <v>103</v>
      </c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36"/>
      <c r="S36" s="37"/>
    </row>
    <row r="37" s="33" customFormat="true" ht="36" hidden="false" customHeight="true" outlineLevel="0" collapsed="false">
      <c r="A37" s="66" t="s">
        <v>104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36"/>
      <c r="S37" s="37"/>
    </row>
    <row r="38" s="33" customFormat="true" ht="36" hidden="false" customHeight="true" outlineLevel="0" collapsed="false">
      <c r="A38" s="66" t="s">
        <v>105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36"/>
      <c r="S38" s="37"/>
    </row>
    <row r="39" s="33" customFormat="true" ht="36" hidden="false" customHeight="true" outlineLevel="0" collapsed="false">
      <c r="A39" s="66" t="s">
        <v>106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36"/>
      <c r="S39" s="37"/>
    </row>
    <row r="40" customFormat="false" ht="32.25" hidden="false" customHeight="true" outlineLevel="0" collapsed="false">
      <c r="A40" s="71" t="s">
        <v>107</v>
      </c>
      <c r="B40" s="72" t="n">
        <f aca="false">SUM(B11:B39)</f>
        <v>0</v>
      </c>
      <c r="C40" s="72" t="n">
        <f aca="false">SUM(C11:C39)</f>
        <v>0</v>
      </c>
      <c r="D40" s="72" t="n">
        <f aca="false">SUM(D11:D39)</f>
        <v>0</v>
      </c>
      <c r="E40" s="72" t="n">
        <f aca="false">SUM(E11:E39)</f>
        <v>0</v>
      </c>
      <c r="F40" s="72" t="n">
        <f aca="false">SUM(F11:F39)</f>
        <v>0</v>
      </c>
      <c r="G40" s="72" t="n">
        <f aca="false">SUM(G11:G39)</f>
        <v>0</v>
      </c>
      <c r="H40" s="72" t="n">
        <f aca="false">SUM(H11:H39)</f>
        <v>0</v>
      </c>
      <c r="I40" s="72" t="n">
        <f aca="false">SUM(I11:I39)</f>
        <v>0</v>
      </c>
      <c r="J40" s="72" t="n">
        <f aca="false">SUM(J11:J39)</f>
        <v>0</v>
      </c>
      <c r="K40" s="72" t="n">
        <f aca="false">SUM(K11:K39)</f>
        <v>0</v>
      </c>
      <c r="L40" s="72" t="n">
        <f aca="false">SUM(L11:L39)</f>
        <v>0</v>
      </c>
      <c r="M40" s="72" t="n">
        <f aca="false">SUM(M11:M39)</f>
        <v>0</v>
      </c>
      <c r="N40" s="72" t="n">
        <f aca="false">SUM(N11:N39)</f>
        <v>0</v>
      </c>
      <c r="O40" s="72" t="n">
        <f aca="false">SUM(O11:O39)</f>
        <v>0</v>
      </c>
      <c r="P40" s="72" t="n">
        <f aca="false">SUM(P11:P39)</f>
        <v>0</v>
      </c>
      <c r="Q40" s="72" t="n">
        <f aca="false">SUM(Q11:Q39)</f>
        <v>0</v>
      </c>
      <c r="R40" s="36"/>
      <c r="S40" s="37"/>
    </row>
    <row r="41" customFormat="false" ht="17.25" hidden="false" customHeight="true" outlineLevel="0" collapsed="false">
      <c r="A41" s="41"/>
    </row>
    <row r="42" customFormat="false" ht="17.25" hidden="false" customHeight="true" outlineLevel="0" collapsed="false">
      <c r="A42" s="41"/>
    </row>
    <row r="43" customFormat="false" ht="17.25" hidden="false" customHeight="true" outlineLevel="0" collapsed="false">
      <c r="A43" s="41"/>
    </row>
    <row r="44" customFormat="false" ht="47.25" hidden="false" customHeight="true" outlineLevel="0" collapsed="false">
      <c r="A44" s="41"/>
      <c r="D44" s="42"/>
    </row>
  </sheetData>
  <sheetProtection algorithmName="SHA-512" hashValue="cST/vOA3zctDNTCk8Ekks5wRjeWklOsMFf/i8oPOwVbF1vFw3wwWCr74yhNriImxhfCBf0gdjZBC/9u1hsBE7A==" saltValue="EofoaCT0JPgQunhCA2C3jQ==" spinCount="100000" sheet="true" objects="true" scenarios="true"/>
  <protectedRanges>
    <protectedRange name="edit" sqref="B11:Q39"/>
  </protectedRanges>
  <mergeCells count="22">
    <mergeCell ref="A3:Q3"/>
    <mergeCell ref="A5:A8"/>
    <mergeCell ref="B5:B8"/>
    <mergeCell ref="C5:F5"/>
    <mergeCell ref="G5:G8"/>
    <mergeCell ref="H5:H8"/>
    <mergeCell ref="I5:I8"/>
    <mergeCell ref="J5:J8"/>
    <mergeCell ref="K5:K8"/>
    <mergeCell ref="L5:P5"/>
    <mergeCell ref="Q5:Q8"/>
    <mergeCell ref="C6:C8"/>
    <mergeCell ref="D6:F6"/>
    <mergeCell ref="L6:L8"/>
    <mergeCell ref="M6:P6"/>
    <mergeCell ref="D7:D8"/>
    <mergeCell ref="E7:E8"/>
    <mergeCell ref="F7:F8"/>
    <mergeCell ref="M7:M8"/>
    <mergeCell ref="N7:O7"/>
    <mergeCell ref="P7:P8"/>
    <mergeCell ref="A10:Q1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S44"/>
  <sheetViews>
    <sheetView showFormulas="false" showGridLines="true" showRowColHeaders="true" showZeros="false" rightToLeft="false" tabSelected="false" showOutlineSymbols="true" defaultGridColor="true" view="pageBreakPreview" topLeftCell="A19" colorId="64" zoomScale="100" zoomScaleNormal="40" zoomScalePageLayoutView="100" workbookViewId="0">
      <selection pane="topLeft" activeCell="B11" activeCellId="0" sqref="B11"/>
    </sheetView>
  </sheetViews>
  <sheetFormatPr defaultColWidth="9.1484375" defaultRowHeight="12.75" zeroHeight="false" outlineLevelRow="0" outlineLevelCol="0"/>
  <cols>
    <col collapsed="false" customWidth="true" hidden="false" outlineLevel="0" max="1" min="1" style="24" width="67.86"/>
    <col collapsed="false" customWidth="true" hidden="false" outlineLevel="0" max="2" min="2" style="24" width="17.57"/>
    <col collapsed="false" customWidth="true" hidden="false" outlineLevel="0" max="3" min="3" style="24" width="13.71"/>
    <col collapsed="false" customWidth="true" hidden="false" outlineLevel="0" max="4" min="4" style="24" width="17.86"/>
    <col collapsed="false" customWidth="true" hidden="false" outlineLevel="0" max="5" min="5" style="24" width="18.14"/>
    <col collapsed="false" customWidth="true" hidden="false" outlineLevel="0" max="6" min="6" style="24" width="15"/>
    <col collapsed="false" customWidth="true" hidden="false" outlineLevel="0" max="7" min="7" style="24" width="18.14"/>
    <col collapsed="false" customWidth="true" hidden="false" outlineLevel="0" max="8" min="8" style="24" width="22.71"/>
    <col collapsed="false" customWidth="true" hidden="false" outlineLevel="0" max="9" min="9" style="24" width="18.57"/>
    <col collapsed="false" customWidth="true" hidden="false" outlineLevel="0" max="10" min="10" style="24" width="24.42"/>
    <col collapsed="false" customWidth="true" hidden="false" outlineLevel="0" max="11" min="11" style="24" width="23.14"/>
    <col collapsed="false" customWidth="true" hidden="false" outlineLevel="0" max="12" min="12" style="24" width="14.57"/>
    <col collapsed="false" customWidth="true" hidden="false" outlineLevel="0" max="13" min="13" style="24" width="18.14"/>
    <col collapsed="false" customWidth="true" hidden="false" outlineLevel="0" max="14" min="14" style="24" width="14.57"/>
    <col collapsed="false" customWidth="true" hidden="false" outlineLevel="0" max="16" min="15" style="24" width="19.42"/>
    <col collapsed="false" customWidth="true" hidden="false" outlineLevel="0" max="17" min="17" style="24" width="19.14"/>
    <col collapsed="false" customWidth="true" hidden="false" outlineLevel="0" max="18" min="18" style="24" width="19.71"/>
    <col collapsed="false" customWidth="false" hidden="false" outlineLevel="0" max="16384" min="19" style="24" width="9.14"/>
  </cols>
  <sheetData>
    <row r="3" customFormat="false" ht="38.25" hidden="false" customHeight="true" outlineLevel="0" collapsed="false">
      <c r="A3" s="25" t="s">
        <v>77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5" s="28" customFormat="true" ht="30.75" hidden="false" customHeight="true" outlineLevel="0" collapsed="false">
      <c r="A5" s="26" t="s">
        <v>1</v>
      </c>
      <c r="B5" s="26" t="s">
        <v>2</v>
      </c>
      <c r="C5" s="26" t="s">
        <v>3</v>
      </c>
      <c r="D5" s="26"/>
      <c r="E5" s="26"/>
      <c r="F5" s="26"/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/>
      <c r="N5" s="26"/>
      <c r="O5" s="26"/>
      <c r="P5" s="26"/>
      <c r="Q5" s="26" t="s">
        <v>10</v>
      </c>
    </row>
    <row r="6" s="28" customFormat="true" ht="13.5" hidden="false" customHeight="true" outlineLevel="0" collapsed="false">
      <c r="A6" s="26"/>
      <c r="B6" s="26"/>
      <c r="C6" s="26" t="s">
        <v>11</v>
      </c>
      <c r="D6" s="26" t="s">
        <v>12</v>
      </c>
      <c r="E6" s="26"/>
      <c r="F6" s="26"/>
      <c r="G6" s="26"/>
      <c r="H6" s="26"/>
      <c r="I6" s="26"/>
      <c r="J6" s="26"/>
      <c r="K6" s="26"/>
      <c r="L6" s="26" t="s">
        <v>13</v>
      </c>
      <c r="M6" s="29" t="s">
        <v>14</v>
      </c>
      <c r="N6" s="29"/>
      <c r="O6" s="29"/>
      <c r="P6" s="29"/>
      <c r="Q6" s="26"/>
    </row>
    <row r="7" s="28" customFormat="true" ht="63.75" hidden="false" customHeight="true" outlineLevel="0" collapsed="false">
      <c r="A7" s="26"/>
      <c r="B7" s="26"/>
      <c r="C7" s="26"/>
      <c r="D7" s="26" t="s">
        <v>15</v>
      </c>
      <c r="E7" s="26" t="s">
        <v>16</v>
      </c>
      <c r="F7" s="26" t="s">
        <v>17</v>
      </c>
      <c r="G7" s="26"/>
      <c r="H7" s="26"/>
      <c r="I7" s="26"/>
      <c r="J7" s="26"/>
      <c r="K7" s="26"/>
      <c r="L7" s="26"/>
      <c r="M7" s="26" t="s">
        <v>18</v>
      </c>
      <c r="N7" s="26" t="s">
        <v>19</v>
      </c>
      <c r="O7" s="26"/>
      <c r="P7" s="26" t="s">
        <v>20</v>
      </c>
      <c r="Q7" s="26"/>
    </row>
    <row r="8" customFormat="false" ht="24.75" hidden="false" customHeight="true" outlineLevel="0" collapsed="false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30" t="s">
        <v>21</v>
      </c>
      <c r="O8" s="30" t="s">
        <v>22</v>
      </c>
      <c r="P8" s="26"/>
      <c r="Q8" s="26"/>
    </row>
    <row r="9" customFormat="false" ht="12.75" hidden="false" customHeight="false" outlineLevel="0" collapsed="false">
      <c r="A9" s="64" t="n">
        <v>1</v>
      </c>
      <c r="B9" s="64" t="n">
        <v>2</v>
      </c>
      <c r="C9" s="64" t="n">
        <v>3</v>
      </c>
      <c r="D9" s="64" t="n">
        <v>4</v>
      </c>
      <c r="E9" s="64" t="n">
        <v>5</v>
      </c>
      <c r="F9" s="64" t="n">
        <v>6</v>
      </c>
      <c r="G9" s="64" t="n">
        <v>7</v>
      </c>
      <c r="H9" s="64" t="n">
        <v>8</v>
      </c>
      <c r="I9" s="64" t="n">
        <v>9</v>
      </c>
      <c r="J9" s="64" t="n">
        <v>10</v>
      </c>
      <c r="K9" s="64" t="n">
        <v>11</v>
      </c>
      <c r="L9" s="64" t="n">
        <v>12</v>
      </c>
      <c r="M9" s="64" t="n">
        <v>13</v>
      </c>
      <c r="N9" s="64" t="n">
        <v>14</v>
      </c>
      <c r="O9" s="64" t="n">
        <v>15</v>
      </c>
      <c r="P9" s="64" t="n">
        <v>16</v>
      </c>
      <c r="Q9" s="64" t="n">
        <v>17</v>
      </c>
    </row>
    <row r="10" s="33" customFormat="true" ht="57" hidden="false" customHeight="true" outlineLevel="0" collapsed="false">
      <c r="A10" s="79" t="s">
        <v>126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</row>
    <row r="11" s="33" customFormat="true" ht="36" hidden="false" customHeight="true" outlineLevel="0" collapsed="false">
      <c r="A11" s="66" t="s">
        <v>78</v>
      </c>
      <c r="B11" s="78"/>
      <c r="C11" s="78" t="n">
        <v>0</v>
      </c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36"/>
      <c r="S11" s="37"/>
    </row>
    <row r="12" s="33" customFormat="true" ht="36" hidden="false" customHeight="true" outlineLevel="0" collapsed="false">
      <c r="A12" s="66" t="s">
        <v>79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36"/>
      <c r="S12" s="37"/>
    </row>
    <row r="13" s="33" customFormat="true" ht="36" hidden="false" customHeight="true" outlineLevel="0" collapsed="false">
      <c r="A13" s="66" t="s">
        <v>80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36"/>
      <c r="S13" s="37"/>
    </row>
    <row r="14" s="33" customFormat="true" ht="36" hidden="false" customHeight="true" outlineLevel="0" collapsed="false">
      <c r="A14" s="66" t="s">
        <v>81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36"/>
      <c r="S14" s="37"/>
    </row>
    <row r="15" s="33" customFormat="true" ht="36" hidden="false" customHeight="true" outlineLevel="0" collapsed="false">
      <c r="A15" s="66" t="s">
        <v>82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36"/>
      <c r="S15" s="37"/>
    </row>
    <row r="16" s="33" customFormat="true" ht="36" hidden="false" customHeight="true" outlineLevel="0" collapsed="false">
      <c r="A16" s="66" t="s">
        <v>83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36"/>
      <c r="S16" s="37"/>
    </row>
    <row r="17" s="33" customFormat="true" ht="36" hidden="false" customHeight="true" outlineLevel="0" collapsed="false">
      <c r="A17" s="66" t="s">
        <v>84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36"/>
      <c r="S17" s="37"/>
    </row>
    <row r="18" s="33" customFormat="true" ht="36" hidden="false" customHeight="true" outlineLevel="0" collapsed="false">
      <c r="A18" s="66" t="s">
        <v>85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36"/>
      <c r="S18" s="37"/>
    </row>
    <row r="19" s="33" customFormat="true" ht="36" hidden="false" customHeight="true" outlineLevel="0" collapsed="false">
      <c r="A19" s="66" t="s">
        <v>86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36"/>
      <c r="S19" s="37"/>
    </row>
    <row r="20" s="33" customFormat="true" ht="36" hidden="false" customHeight="true" outlineLevel="0" collapsed="false">
      <c r="A20" s="66" t="s">
        <v>87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36"/>
      <c r="S20" s="37"/>
    </row>
    <row r="21" s="33" customFormat="true" ht="36" hidden="false" customHeight="true" outlineLevel="0" collapsed="false">
      <c r="A21" s="66" t="s">
        <v>88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36"/>
      <c r="S21" s="37"/>
    </row>
    <row r="22" s="33" customFormat="true" ht="36" hidden="false" customHeight="true" outlineLevel="0" collapsed="false">
      <c r="A22" s="66" t="s">
        <v>89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36"/>
      <c r="S22" s="37"/>
    </row>
    <row r="23" s="33" customFormat="true" ht="36" hidden="false" customHeight="true" outlineLevel="0" collapsed="false">
      <c r="A23" s="66" t="s">
        <v>90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36"/>
      <c r="S23" s="37"/>
    </row>
    <row r="24" s="33" customFormat="true" ht="36" hidden="false" customHeight="true" outlineLevel="0" collapsed="false">
      <c r="A24" s="66" t="s">
        <v>91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36"/>
      <c r="S24" s="37"/>
    </row>
    <row r="25" s="33" customFormat="true" ht="36" hidden="false" customHeight="true" outlineLevel="0" collapsed="false">
      <c r="A25" s="66" t="s">
        <v>92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36"/>
      <c r="S25" s="37"/>
    </row>
    <row r="26" s="33" customFormat="true" ht="36" hidden="false" customHeight="true" outlineLevel="0" collapsed="false">
      <c r="A26" s="66" t="s">
        <v>93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36"/>
      <c r="S26" s="37"/>
    </row>
    <row r="27" s="33" customFormat="true" ht="36" hidden="false" customHeight="true" outlineLevel="0" collapsed="false">
      <c r="A27" s="66" t="s">
        <v>94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36"/>
      <c r="S27" s="37"/>
    </row>
    <row r="28" s="33" customFormat="true" ht="36" hidden="false" customHeight="true" outlineLevel="0" collapsed="false">
      <c r="A28" s="66" t="s">
        <v>95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36"/>
      <c r="S28" s="37"/>
    </row>
    <row r="29" s="33" customFormat="true" ht="36" hidden="false" customHeight="true" outlineLevel="0" collapsed="false">
      <c r="A29" s="66" t="s">
        <v>96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36"/>
      <c r="S29" s="37"/>
    </row>
    <row r="30" s="33" customFormat="true" ht="36" hidden="false" customHeight="true" outlineLevel="0" collapsed="false">
      <c r="A30" s="66" t="s">
        <v>97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36"/>
      <c r="S30" s="37"/>
    </row>
    <row r="31" s="33" customFormat="true" ht="36" hidden="false" customHeight="true" outlineLevel="0" collapsed="false">
      <c r="A31" s="66" t="s">
        <v>98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36"/>
      <c r="S31" s="37"/>
    </row>
    <row r="32" s="33" customFormat="true" ht="36" hidden="false" customHeight="true" outlineLevel="0" collapsed="false">
      <c r="A32" s="66" t="s">
        <v>99</v>
      </c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36"/>
      <c r="S32" s="37"/>
    </row>
    <row r="33" s="33" customFormat="true" ht="36" hidden="false" customHeight="true" outlineLevel="0" collapsed="false">
      <c r="A33" s="66" t="s">
        <v>100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36"/>
      <c r="S33" s="37"/>
    </row>
    <row r="34" s="33" customFormat="true" ht="36" hidden="false" customHeight="true" outlineLevel="0" collapsed="false">
      <c r="A34" s="66" t="s">
        <v>101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36"/>
      <c r="S34" s="37"/>
    </row>
    <row r="35" s="33" customFormat="true" ht="36" hidden="false" customHeight="true" outlineLevel="0" collapsed="false">
      <c r="A35" s="66" t="s">
        <v>102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36"/>
      <c r="S35" s="37"/>
    </row>
    <row r="36" s="33" customFormat="true" ht="36" hidden="false" customHeight="true" outlineLevel="0" collapsed="false">
      <c r="A36" s="66" t="s">
        <v>103</v>
      </c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36"/>
      <c r="S36" s="37"/>
    </row>
    <row r="37" s="33" customFormat="true" ht="36" hidden="false" customHeight="true" outlineLevel="0" collapsed="false">
      <c r="A37" s="66" t="s">
        <v>104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36"/>
      <c r="S37" s="37"/>
    </row>
    <row r="38" s="33" customFormat="true" ht="36" hidden="false" customHeight="true" outlineLevel="0" collapsed="false">
      <c r="A38" s="66" t="s">
        <v>105</v>
      </c>
      <c r="B38" s="78"/>
      <c r="C38" s="78" t="n">
        <v>1</v>
      </c>
      <c r="D38" s="78" t="n">
        <v>1</v>
      </c>
      <c r="E38" s="78"/>
      <c r="F38" s="78"/>
      <c r="G38" s="78"/>
      <c r="H38" s="78"/>
      <c r="I38" s="78"/>
      <c r="J38" s="78" t="n">
        <v>1</v>
      </c>
      <c r="K38" s="78"/>
      <c r="L38" s="78" t="n">
        <v>1</v>
      </c>
      <c r="M38" s="78"/>
      <c r="N38" s="78"/>
      <c r="O38" s="78" t="n">
        <v>1</v>
      </c>
      <c r="P38" s="78"/>
      <c r="Q38" s="78"/>
      <c r="R38" s="36"/>
      <c r="S38" s="37"/>
    </row>
    <row r="39" s="33" customFormat="true" ht="36" hidden="false" customHeight="true" outlineLevel="0" collapsed="false">
      <c r="A39" s="66" t="s">
        <v>106</v>
      </c>
      <c r="B39" s="78" t="n">
        <v>1</v>
      </c>
      <c r="C39" s="78" t="n">
        <v>2</v>
      </c>
      <c r="D39" s="78" t="n">
        <v>2</v>
      </c>
      <c r="E39" s="78"/>
      <c r="F39" s="78"/>
      <c r="G39" s="78"/>
      <c r="H39" s="78"/>
      <c r="I39" s="78"/>
      <c r="J39" s="78" t="n">
        <v>2</v>
      </c>
      <c r="K39" s="78"/>
      <c r="L39" s="78" t="n">
        <v>3</v>
      </c>
      <c r="M39" s="78"/>
      <c r="N39" s="78" t="n">
        <v>3</v>
      </c>
      <c r="O39" s="78"/>
      <c r="P39" s="78"/>
      <c r="Q39" s="78"/>
      <c r="R39" s="36"/>
      <c r="S39" s="37"/>
    </row>
    <row r="40" customFormat="false" ht="32.25" hidden="false" customHeight="true" outlineLevel="0" collapsed="false">
      <c r="A40" s="71" t="s">
        <v>107</v>
      </c>
      <c r="B40" s="72" t="n">
        <f aca="false">SUM(B11:B39)</f>
        <v>1</v>
      </c>
      <c r="C40" s="72" t="n">
        <f aca="false">SUM(C11:C39)</f>
        <v>3</v>
      </c>
      <c r="D40" s="72" t="n">
        <f aca="false">SUM(D11:D39)</f>
        <v>3</v>
      </c>
      <c r="E40" s="72" t="n">
        <f aca="false">SUM(E11:E39)</f>
        <v>0</v>
      </c>
      <c r="F40" s="72" t="n">
        <f aca="false">SUM(F11:F39)</f>
        <v>0</v>
      </c>
      <c r="G40" s="72" t="n">
        <f aca="false">SUM(G11:G39)</f>
        <v>0</v>
      </c>
      <c r="H40" s="72" t="n">
        <f aca="false">SUM(H11:H39)</f>
        <v>0</v>
      </c>
      <c r="I40" s="72" t="n">
        <f aca="false">SUM(I11:I39)</f>
        <v>0</v>
      </c>
      <c r="J40" s="72" t="n">
        <f aca="false">SUM(J11:J39)</f>
        <v>3</v>
      </c>
      <c r="K40" s="72" t="n">
        <f aca="false">SUM(K11:K39)</f>
        <v>0</v>
      </c>
      <c r="L40" s="72" t="n">
        <f aca="false">SUM(L11:L39)</f>
        <v>4</v>
      </c>
      <c r="M40" s="72" t="n">
        <f aca="false">SUM(M11:M39)</f>
        <v>0</v>
      </c>
      <c r="N40" s="72" t="n">
        <f aca="false">SUM(N11:N39)</f>
        <v>3</v>
      </c>
      <c r="O40" s="72" t="n">
        <f aca="false">SUM(O11:O39)</f>
        <v>1</v>
      </c>
      <c r="P40" s="72" t="n">
        <f aca="false">SUM(P11:P39)</f>
        <v>0</v>
      </c>
      <c r="Q40" s="72" t="n">
        <f aca="false">SUM(Q11:Q39)</f>
        <v>0</v>
      </c>
      <c r="R40" s="36"/>
      <c r="S40" s="37"/>
    </row>
    <row r="41" customFormat="false" ht="17.25" hidden="false" customHeight="true" outlineLevel="0" collapsed="false">
      <c r="A41" s="41"/>
    </row>
    <row r="42" customFormat="false" ht="17.25" hidden="false" customHeight="true" outlineLevel="0" collapsed="false">
      <c r="A42" s="41"/>
    </row>
    <row r="43" customFormat="false" ht="17.25" hidden="false" customHeight="true" outlineLevel="0" collapsed="false">
      <c r="A43" s="41"/>
    </row>
    <row r="44" customFormat="false" ht="47.25" hidden="false" customHeight="true" outlineLevel="0" collapsed="false">
      <c r="A44" s="41"/>
      <c r="D44" s="42"/>
    </row>
  </sheetData>
  <sheetProtection algorithmName="SHA-512" hashValue="Cl8o8TMGH+2AF6D7FQiN9O/cpOU8dJKqS83PxCWmJ8UiChGvt++JKD7QY/tBg1XPEfdCLTSSb1u0SQsVEMTY3w==" saltValue="uGR14kkLhRa6DE9lB8DEgw==" spinCount="100000" sheet="true" objects="true" scenarios="true"/>
  <protectedRanges>
    <protectedRange name="edit" sqref="B11:Q39"/>
  </protectedRanges>
  <mergeCells count="22">
    <mergeCell ref="A3:Q3"/>
    <mergeCell ref="A5:A8"/>
    <mergeCell ref="B5:B8"/>
    <mergeCell ref="C5:F5"/>
    <mergeCell ref="G5:G8"/>
    <mergeCell ref="H5:H8"/>
    <mergeCell ref="I5:I8"/>
    <mergeCell ref="J5:J8"/>
    <mergeCell ref="K5:K8"/>
    <mergeCell ref="L5:P5"/>
    <mergeCell ref="Q5:Q8"/>
    <mergeCell ref="C6:C8"/>
    <mergeCell ref="D6:F6"/>
    <mergeCell ref="L6:L8"/>
    <mergeCell ref="M6:P6"/>
    <mergeCell ref="D7:D8"/>
    <mergeCell ref="E7:E8"/>
    <mergeCell ref="F7:F8"/>
    <mergeCell ref="M7:M8"/>
    <mergeCell ref="N7:O7"/>
    <mergeCell ref="P7:P8"/>
    <mergeCell ref="A10:Q1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S44"/>
  <sheetViews>
    <sheetView showFormulas="false" showGridLines="true" showRowColHeaders="true" showZeros="false" rightToLeft="false" tabSelected="false" showOutlineSymbols="true" defaultGridColor="true" view="pageBreakPreview" topLeftCell="A14" colorId="64" zoomScale="100" zoomScaleNormal="40" zoomScalePageLayoutView="100" workbookViewId="0">
      <selection pane="topLeft" activeCell="AG53" activeCellId="0" sqref="AG53"/>
    </sheetView>
  </sheetViews>
  <sheetFormatPr defaultColWidth="9.1484375" defaultRowHeight="12.75" zeroHeight="false" outlineLevelRow="0" outlineLevelCol="0"/>
  <cols>
    <col collapsed="false" customWidth="true" hidden="false" outlineLevel="0" max="1" min="1" style="24" width="85"/>
    <col collapsed="false" customWidth="true" hidden="false" outlineLevel="0" max="2" min="2" style="24" width="17.57"/>
    <col collapsed="false" customWidth="true" hidden="false" outlineLevel="0" max="3" min="3" style="24" width="13.71"/>
    <col collapsed="false" customWidth="true" hidden="false" outlineLevel="0" max="4" min="4" style="24" width="17.86"/>
    <col collapsed="false" customWidth="true" hidden="false" outlineLevel="0" max="5" min="5" style="24" width="18.14"/>
    <col collapsed="false" customWidth="true" hidden="false" outlineLevel="0" max="6" min="6" style="24" width="15"/>
    <col collapsed="false" customWidth="true" hidden="false" outlineLevel="0" max="7" min="7" style="24" width="18.14"/>
    <col collapsed="false" customWidth="true" hidden="false" outlineLevel="0" max="8" min="8" style="24" width="22.71"/>
    <col collapsed="false" customWidth="true" hidden="false" outlineLevel="0" max="9" min="9" style="24" width="18.57"/>
    <col collapsed="false" customWidth="true" hidden="false" outlineLevel="0" max="10" min="10" style="24" width="24.42"/>
    <col collapsed="false" customWidth="true" hidden="false" outlineLevel="0" max="11" min="11" style="24" width="23.14"/>
    <col collapsed="false" customWidth="true" hidden="false" outlineLevel="0" max="12" min="12" style="24" width="14.57"/>
    <col collapsed="false" customWidth="true" hidden="false" outlineLevel="0" max="13" min="13" style="24" width="18.14"/>
    <col collapsed="false" customWidth="true" hidden="false" outlineLevel="0" max="14" min="14" style="24" width="14.57"/>
    <col collapsed="false" customWidth="true" hidden="false" outlineLevel="0" max="16" min="15" style="24" width="19.42"/>
    <col collapsed="false" customWidth="true" hidden="false" outlineLevel="0" max="17" min="17" style="24" width="19.14"/>
    <col collapsed="false" customWidth="true" hidden="false" outlineLevel="0" max="18" min="18" style="24" width="19.71"/>
    <col collapsed="false" customWidth="false" hidden="false" outlineLevel="0" max="16384" min="19" style="24" width="9.14"/>
  </cols>
  <sheetData>
    <row r="3" customFormat="false" ht="38.25" hidden="false" customHeight="true" outlineLevel="0" collapsed="false">
      <c r="A3" s="25" t="s">
        <v>77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5" s="28" customFormat="true" ht="30.75" hidden="false" customHeight="true" outlineLevel="0" collapsed="false">
      <c r="A5" s="26" t="s">
        <v>1</v>
      </c>
      <c r="B5" s="26" t="s">
        <v>2</v>
      </c>
      <c r="C5" s="26" t="s">
        <v>3</v>
      </c>
      <c r="D5" s="26"/>
      <c r="E5" s="26"/>
      <c r="F5" s="26"/>
      <c r="G5" s="26" t="s">
        <v>4</v>
      </c>
      <c r="H5" s="26" t="s">
        <v>5</v>
      </c>
      <c r="I5" s="26" t="s">
        <v>6</v>
      </c>
      <c r="J5" s="27" t="s">
        <v>7</v>
      </c>
      <c r="K5" s="26" t="s">
        <v>8</v>
      </c>
      <c r="L5" s="26" t="s">
        <v>9</v>
      </c>
      <c r="M5" s="26"/>
      <c r="N5" s="26"/>
      <c r="O5" s="26"/>
      <c r="P5" s="26"/>
      <c r="Q5" s="26" t="s">
        <v>10</v>
      </c>
    </row>
    <row r="6" s="28" customFormat="true" ht="13.5" hidden="false" customHeight="true" outlineLevel="0" collapsed="false">
      <c r="A6" s="26"/>
      <c r="B6" s="26"/>
      <c r="C6" s="27" t="s">
        <v>11</v>
      </c>
      <c r="D6" s="26" t="s">
        <v>12</v>
      </c>
      <c r="E6" s="26"/>
      <c r="F6" s="26"/>
      <c r="G6" s="26"/>
      <c r="H6" s="26"/>
      <c r="I6" s="26"/>
      <c r="J6" s="27"/>
      <c r="K6" s="26"/>
      <c r="L6" s="27" t="s">
        <v>13</v>
      </c>
      <c r="M6" s="29" t="s">
        <v>14</v>
      </c>
      <c r="N6" s="29"/>
      <c r="O6" s="29"/>
      <c r="P6" s="29"/>
      <c r="Q6" s="26"/>
    </row>
    <row r="7" s="28" customFormat="true" ht="63.75" hidden="false" customHeight="true" outlineLevel="0" collapsed="false">
      <c r="A7" s="26"/>
      <c r="B7" s="26"/>
      <c r="C7" s="27"/>
      <c r="D7" s="26" t="s">
        <v>15</v>
      </c>
      <c r="E7" s="26" t="s">
        <v>16</v>
      </c>
      <c r="F7" s="26" t="s">
        <v>17</v>
      </c>
      <c r="G7" s="26"/>
      <c r="H7" s="26"/>
      <c r="I7" s="26"/>
      <c r="J7" s="27"/>
      <c r="K7" s="26"/>
      <c r="L7" s="27"/>
      <c r="M7" s="26" t="s">
        <v>18</v>
      </c>
      <c r="N7" s="26" t="s">
        <v>19</v>
      </c>
      <c r="O7" s="26"/>
      <c r="P7" s="26" t="s">
        <v>20</v>
      </c>
      <c r="Q7" s="26"/>
    </row>
    <row r="8" customFormat="false" ht="24.75" hidden="false" customHeight="true" outlineLevel="0" collapsed="false">
      <c r="A8" s="26"/>
      <c r="B8" s="26"/>
      <c r="C8" s="27"/>
      <c r="D8" s="26"/>
      <c r="E8" s="26"/>
      <c r="F8" s="26"/>
      <c r="G8" s="26"/>
      <c r="H8" s="26"/>
      <c r="I8" s="26"/>
      <c r="J8" s="27"/>
      <c r="K8" s="26"/>
      <c r="L8" s="27"/>
      <c r="M8" s="26"/>
      <c r="N8" s="30" t="s">
        <v>21</v>
      </c>
      <c r="O8" s="30" t="s">
        <v>22</v>
      </c>
      <c r="P8" s="26"/>
      <c r="Q8" s="26"/>
    </row>
    <row r="9" customFormat="false" ht="12.75" hidden="false" customHeight="false" outlineLevel="0" collapsed="false">
      <c r="A9" s="31" t="n">
        <v>1</v>
      </c>
      <c r="B9" s="31" t="n">
        <v>2</v>
      </c>
      <c r="C9" s="31" t="n">
        <v>3</v>
      </c>
      <c r="D9" s="31" t="n">
        <v>4</v>
      </c>
      <c r="E9" s="31" t="n">
        <v>5</v>
      </c>
      <c r="F9" s="31" t="n">
        <v>6</v>
      </c>
      <c r="G9" s="31" t="n">
        <v>7</v>
      </c>
      <c r="H9" s="31" t="n">
        <v>8</v>
      </c>
      <c r="I9" s="31" t="n">
        <v>9</v>
      </c>
      <c r="J9" s="31" t="n">
        <v>10</v>
      </c>
      <c r="K9" s="31" t="n">
        <v>11</v>
      </c>
      <c r="L9" s="31" t="n">
        <v>12</v>
      </c>
      <c r="M9" s="31" t="n">
        <v>13</v>
      </c>
      <c r="N9" s="31" t="n">
        <v>14</v>
      </c>
      <c r="O9" s="31" t="n">
        <v>15</v>
      </c>
      <c r="P9" s="31" t="n">
        <v>16</v>
      </c>
      <c r="Q9" s="31" t="n">
        <v>17</v>
      </c>
    </row>
    <row r="10" s="33" customFormat="true" ht="57" hidden="false" customHeight="true" outlineLevel="0" collapsed="false">
      <c r="A10" s="32" t="s">
        <v>127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</row>
    <row r="11" s="33" customFormat="true" ht="36" hidden="false" customHeight="true" outlineLevel="0" collapsed="false">
      <c r="A11" s="34" t="s">
        <v>78</v>
      </c>
      <c r="B11" s="35"/>
      <c r="C11" s="35" t="n">
        <v>0</v>
      </c>
      <c r="D11" s="35"/>
      <c r="E11" s="35"/>
      <c r="F11" s="35"/>
      <c r="G11" s="35"/>
      <c r="H11" s="35"/>
      <c r="I11" s="35"/>
      <c r="J11" s="35"/>
      <c r="K11" s="76"/>
      <c r="L11" s="35"/>
      <c r="M11" s="35"/>
      <c r="N11" s="35"/>
      <c r="O11" s="35"/>
      <c r="P11" s="35"/>
      <c r="Q11" s="35"/>
      <c r="R11" s="36"/>
      <c r="S11" s="37"/>
    </row>
    <row r="12" s="33" customFormat="true" ht="36" hidden="false" customHeight="true" outlineLevel="0" collapsed="false">
      <c r="A12" s="34" t="s">
        <v>79</v>
      </c>
      <c r="B12" s="75"/>
      <c r="C12" s="75"/>
      <c r="D12" s="75"/>
      <c r="E12" s="75"/>
      <c r="F12" s="75"/>
      <c r="G12" s="75"/>
      <c r="H12" s="75"/>
      <c r="I12" s="75"/>
      <c r="J12" s="75"/>
      <c r="K12" s="77"/>
      <c r="L12" s="75"/>
      <c r="M12" s="75"/>
      <c r="N12" s="75"/>
      <c r="O12" s="75"/>
      <c r="P12" s="75"/>
      <c r="Q12" s="75"/>
      <c r="R12" s="36"/>
      <c r="S12" s="37"/>
    </row>
    <row r="13" s="33" customFormat="true" ht="36" hidden="false" customHeight="true" outlineLevel="0" collapsed="false">
      <c r="A13" s="34" t="s">
        <v>80</v>
      </c>
      <c r="B13" s="75"/>
      <c r="C13" s="75"/>
      <c r="D13" s="75"/>
      <c r="E13" s="75"/>
      <c r="F13" s="75"/>
      <c r="G13" s="75"/>
      <c r="H13" s="75"/>
      <c r="I13" s="75"/>
      <c r="J13" s="75"/>
      <c r="K13" s="77"/>
      <c r="L13" s="75"/>
      <c r="M13" s="75"/>
      <c r="N13" s="75"/>
      <c r="O13" s="75"/>
      <c r="P13" s="75"/>
      <c r="Q13" s="75"/>
      <c r="R13" s="36"/>
      <c r="S13" s="37"/>
    </row>
    <row r="14" s="33" customFormat="true" ht="36" hidden="false" customHeight="true" outlineLevel="0" collapsed="false">
      <c r="A14" s="34" t="s">
        <v>81</v>
      </c>
      <c r="B14" s="75"/>
      <c r="C14" s="75"/>
      <c r="D14" s="75"/>
      <c r="E14" s="75"/>
      <c r="F14" s="75"/>
      <c r="G14" s="75"/>
      <c r="H14" s="75"/>
      <c r="I14" s="75"/>
      <c r="J14" s="75"/>
      <c r="K14" s="77"/>
      <c r="L14" s="75"/>
      <c r="M14" s="75"/>
      <c r="N14" s="75"/>
      <c r="O14" s="75"/>
      <c r="P14" s="75"/>
      <c r="Q14" s="75"/>
      <c r="R14" s="36"/>
      <c r="S14" s="37"/>
    </row>
    <row r="15" s="33" customFormat="true" ht="36" hidden="false" customHeight="true" outlineLevel="0" collapsed="false">
      <c r="A15" s="34" t="s">
        <v>82</v>
      </c>
      <c r="B15" s="75"/>
      <c r="C15" s="75"/>
      <c r="D15" s="75"/>
      <c r="E15" s="75"/>
      <c r="F15" s="75"/>
      <c r="G15" s="75"/>
      <c r="H15" s="75"/>
      <c r="I15" s="75"/>
      <c r="J15" s="75"/>
      <c r="K15" s="77"/>
      <c r="L15" s="75"/>
      <c r="M15" s="75"/>
      <c r="N15" s="75"/>
      <c r="O15" s="75"/>
      <c r="P15" s="75"/>
      <c r="Q15" s="75"/>
      <c r="R15" s="36"/>
      <c r="S15" s="37"/>
    </row>
    <row r="16" s="33" customFormat="true" ht="36" hidden="false" customHeight="true" outlineLevel="0" collapsed="false">
      <c r="A16" s="34" t="s">
        <v>83</v>
      </c>
      <c r="B16" s="75"/>
      <c r="C16" s="75"/>
      <c r="D16" s="75"/>
      <c r="E16" s="75"/>
      <c r="F16" s="75"/>
      <c r="G16" s="75"/>
      <c r="H16" s="75"/>
      <c r="I16" s="75"/>
      <c r="J16" s="75"/>
      <c r="K16" s="77"/>
      <c r="L16" s="75"/>
      <c r="M16" s="75"/>
      <c r="N16" s="75"/>
      <c r="O16" s="75"/>
      <c r="P16" s="75"/>
      <c r="Q16" s="75"/>
      <c r="R16" s="36"/>
      <c r="S16" s="37"/>
    </row>
    <row r="17" s="33" customFormat="true" ht="36" hidden="false" customHeight="true" outlineLevel="0" collapsed="false">
      <c r="A17" s="34" t="s">
        <v>84</v>
      </c>
      <c r="B17" s="75"/>
      <c r="C17" s="75"/>
      <c r="D17" s="75"/>
      <c r="E17" s="75"/>
      <c r="F17" s="75"/>
      <c r="G17" s="75"/>
      <c r="H17" s="75"/>
      <c r="I17" s="75"/>
      <c r="J17" s="75"/>
      <c r="K17" s="77"/>
      <c r="L17" s="75"/>
      <c r="M17" s="75"/>
      <c r="N17" s="75"/>
      <c r="O17" s="75"/>
      <c r="P17" s="75"/>
      <c r="Q17" s="75"/>
      <c r="R17" s="36"/>
      <c r="S17" s="37"/>
    </row>
    <row r="18" s="33" customFormat="true" ht="36" hidden="false" customHeight="true" outlineLevel="0" collapsed="false">
      <c r="A18" s="34" t="s">
        <v>85</v>
      </c>
      <c r="B18" s="75"/>
      <c r="C18" s="75"/>
      <c r="D18" s="75"/>
      <c r="E18" s="75"/>
      <c r="F18" s="75"/>
      <c r="G18" s="75"/>
      <c r="H18" s="75"/>
      <c r="I18" s="75"/>
      <c r="J18" s="75"/>
      <c r="K18" s="77"/>
      <c r="L18" s="75"/>
      <c r="M18" s="75"/>
      <c r="N18" s="75"/>
      <c r="O18" s="75"/>
      <c r="P18" s="75"/>
      <c r="Q18" s="75"/>
      <c r="R18" s="36"/>
      <c r="S18" s="37"/>
    </row>
    <row r="19" s="33" customFormat="true" ht="36" hidden="false" customHeight="true" outlineLevel="0" collapsed="false">
      <c r="A19" s="34" t="s">
        <v>86</v>
      </c>
      <c r="B19" s="75"/>
      <c r="C19" s="75"/>
      <c r="D19" s="75"/>
      <c r="E19" s="75"/>
      <c r="F19" s="75"/>
      <c r="G19" s="75"/>
      <c r="H19" s="75"/>
      <c r="I19" s="75"/>
      <c r="J19" s="75"/>
      <c r="K19" s="77"/>
      <c r="L19" s="75"/>
      <c r="M19" s="75"/>
      <c r="N19" s="75"/>
      <c r="O19" s="75"/>
      <c r="P19" s="75"/>
      <c r="Q19" s="75"/>
      <c r="R19" s="36"/>
      <c r="S19" s="37"/>
    </row>
    <row r="20" s="33" customFormat="true" ht="36" hidden="false" customHeight="true" outlineLevel="0" collapsed="false">
      <c r="A20" s="34" t="s">
        <v>87</v>
      </c>
      <c r="B20" s="75"/>
      <c r="C20" s="75"/>
      <c r="D20" s="75"/>
      <c r="E20" s="75"/>
      <c r="F20" s="75"/>
      <c r="G20" s="75"/>
      <c r="H20" s="75"/>
      <c r="I20" s="75"/>
      <c r="J20" s="75"/>
      <c r="K20" s="77"/>
      <c r="L20" s="75"/>
      <c r="M20" s="75"/>
      <c r="N20" s="75"/>
      <c r="O20" s="75"/>
      <c r="P20" s="75"/>
      <c r="Q20" s="75"/>
      <c r="R20" s="36"/>
      <c r="S20" s="37"/>
    </row>
    <row r="21" s="33" customFormat="true" ht="36" hidden="false" customHeight="true" outlineLevel="0" collapsed="false">
      <c r="A21" s="34" t="s">
        <v>88</v>
      </c>
      <c r="B21" s="75"/>
      <c r="C21" s="75"/>
      <c r="D21" s="75"/>
      <c r="E21" s="75"/>
      <c r="F21" s="75"/>
      <c r="G21" s="75"/>
      <c r="H21" s="75"/>
      <c r="I21" s="75"/>
      <c r="J21" s="75"/>
      <c r="K21" s="77"/>
      <c r="L21" s="75"/>
      <c r="M21" s="75"/>
      <c r="N21" s="75"/>
      <c r="O21" s="75"/>
      <c r="P21" s="75"/>
      <c r="Q21" s="75"/>
      <c r="R21" s="36"/>
      <c r="S21" s="37"/>
    </row>
    <row r="22" s="33" customFormat="true" ht="36" hidden="false" customHeight="true" outlineLevel="0" collapsed="false">
      <c r="A22" s="34" t="s">
        <v>89</v>
      </c>
      <c r="B22" s="75"/>
      <c r="C22" s="75"/>
      <c r="D22" s="75"/>
      <c r="E22" s="75"/>
      <c r="F22" s="75"/>
      <c r="G22" s="75"/>
      <c r="H22" s="75"/>
      <c r="I22" s="75"/>
      <c r="J22" s="75"/>
      <c r="K22" s="77"/>
      <c r="L22" s="75"/>
      <c r="M22" s="75"/>
      <c r="N22" s="75"/>
      <c r="O22" s="75"/>
      <c r="P22" s="75"/>
      <c r="Q22" s="75"/>
      <c r="R22" s="36"/>
      <c r="S22" s="37"/>
    </row>
    <row r="23" s="33" customFormat="true" ht="36" hidden="false" customHeight="true" outlineLevel="0" collapsed="false">
      <c r="A23" s="34" t="s">
        <v>90</v>
      </c>
      <c r="B23" s="75"/>
      <c r="C23" s="75"/>
      <c r="D23" s="75"/>
      <c r="E23" s="75"/>
      <c r="F23" s="75"/>
      <c r="G23" s="75"/>
      <c r="H23" s="75"/>
      <c r="I23" s="75"/>
      <c r="J23" s="75"/>
      <c r="K23" s="77"/>
      <c r="L23" s="75"/>
      <c r="M23" s="75"/>
      <c r="N23" s="75"/>
      <c r="O23" s="75"/>
      <c r="P23" s="75"/>
      <c r="Q23" s="75"/>
      <c r="R23" s="36"/>
      <c r="S23" s="37"/>
    </row>
    <row r="24" s="33" customFormat="true" ht="36" hidden="false" customHeight="true" outlineLevel="0" collapsed="false">
      <c r="A24" s="34" t="s">
        <v>91</v>
      </c>
      <c r="B24" s="75"/>
      <c r="C24" s="75"/>
      <c r="D24" s="75"/>
      <c r="E24" s="75"/>
      <c r="F24" s="75"/>
      <c r="G24" s="75"/>
      <c r="H24" s="75"/>
      <c r="I24" s="75"/>
      <c r="J24" s="75"/>
      <c r="K24" s="77"/>
      <c r="L24" s="75"/>
      <c r="M24" s="75"/>
      <c r="N24" s="75"/>
      <c r="O24" s="75"/>
      <c r="P24" s="75"/>
      <c r="Q24" s="75"/>
      <c r="R24" s="36"/>
      <c r="S24" s="37"/>
    </row>
    <row r="25" s="33" customFormat="true" ht="36" hidden="false" customHeight="true" outlineLevel="0" collapsed="false">
      <c r="A25" s="34" t="s">
        <v>92</v>
      </c>
      <c r="B25" s="75"/>
      <c r="C25" s="75"/>
      <c r="D25" s="75"/>
      <c r="E25" s="75"/>
      <c r="F25" s="75"/>
      <c r="G25" s="75"/>
      <c r="H25" s="75"/>
      <c r="I25" s="75"/>
      <c r="J25" s="75"/>
      <c r="K25" s="77"/>
      <c r="L25" s="75"/>
      <c r="M25" s="75"/>
      <c r="N25" s="75"/>
      <c r="O25" s="75"/>
      <c r="P25" s="75"/>
      <c r="Q25" s="75"/>
      <c r="R25" s="36"/>
      <c r="S25" s="37"/>
    </row>
    <row r="26" s="33" customFormat="true" ht="36" hidden="false" customHeight="true" outlineLevel="0" collapsed="false">
      <c r="A26" s="34" t="s">
        <v>93</v>
      </c>
      <c r="B26" s="75"/>
      <c r="C26" s="75"/>
      <c r="D26" s="75"/>
      <c r="E26" s="75"/>
      <c r="F26" s="75"/>
      <c r="G26" s="75"/>
      <c r="H26" s="75"/>
      <c r="I26" s="75"/>
      <c r="J26" s="75"/>
      <c r="K26" s="77"/>
      <c r="L26" s="75"/>
      <c r="M26" s="75"/>
      <c r="N26" s="75"/>
      <c r="O26" s="75"/>
      <c r="P26" s="75"/>
      <c r="Q26" s="75"/>
      <c r="R26" s="36"/>
      <c r="S26" s="37"/>
    </row>
    <row r="27" s="33" customFormat="true" ht="36" hidden="false" customHeight="true" outlineLevel="0" collapsed="false">
      <c r="A27" s="34" t="s">
        <v>94</v>
      </c>
      <c r="B27" s="75"/>
      <c r="C27" s="75"/>
      <c r="D27" s="75"/>
      <c r="E27" s="75"/>
      <c r="F27" s="75"/>
      <c r="G27" s="75"/>
      <c r="H27" s="75"/>
      <c r="I27" s="75"/>
      <c r="J27" s="75"/>
      <c r="K27" s="77"/>
      <c r="L27" s="75"/>
      <c r="M27" s="75"/>
      <c r="N27" s="75"/>
      <c r="O27" s="75"/>
      <c r="P27" s="75"/>
      <c r="Q27" s="75"/>
      <c r="R27" s="36"/>
      <c r="S27" s="37"/>
    </row>
    <row r="28" s="33" customFormat="true" ht="36" hidden="false" customHeight="true" outlineLevel="0" collapsed="false">
      <c r="A28" s="34" t="s">
        <v>95</v>
      </c>
      <c r="B28" s="75"/>
      <c r="C28" s="75"/>
      <c r="D28" s="75"/>
      <c r="E28" s="75"/>
      <c r="F28" s="75"/>
      <c r="G28" s="75"/>
      <c r="H28" s="75"/>
      <c r="I28" s="75"/>
      <c r="J28" s="75"/>
      <c r="K28" s="77"/>
      <c r="L28" s="75"/>
      <c r="M28" s="75"/>
      <c r="N28" s="75"/>
      <c r="O28" s="75"/>
      <c r="P28" s="75"/>
      <c r="Q28" s="75"/>
      <c r="R28" s="36"/>
      <c r="S28" s="37"/>
    </row>
    <row r="29" s="33" customFormat="true" ht="36" hidden="false" customHeight="true" outlineLevel="0" collapsed="false">
      <c r="A29" s="34" t="s">
        <v>96</v>
      </c>
      <c r="B29" s="75"/>
      <c r="C29" s="75"/>
      <c r="D29" s="75"/>
      <c r="E29" s="75"/>
      <c r="F29" s="75"/>
      <c r="G29" s="75"/>
      <c r="H29" s="75"/>
      <c r="I29" s="75"/>
      <c r="J29" s="75"/>
      <c r="K29" s="77"/>
      <c r="L29" s="75"/>
      <c r="M29" s="75"/>
      <c r="N29" s="75"/>
      <c r="O29" s="75"/>
      <c r="P29" s="75"/>
      <c r="Q29" s="75"/>
      <c r="R29" s="36"/>
      <c r="S29" s="37"/>
    </row>
    <row r="30" s="33" customFormat="true" ht="36" hidden="false" customHeight="true" outlineLevel="0" collapsed="false">
      <c r="A30" s="34" t="s">
        <v>97</v>
      </c>
      <c r="B30" s="75"/>
      <c r="C30" s="75"/>
      <c r="D30" s="75"/>
      <c r="E30" s="75"/>
      <c r="F30" s="75"/>
      <c r="G30" s="75"/>
      <c r="H30" s="75"/>
      <c r="I30" s="75"/>
      <c r="J30" s="75"/>
      <c r="K30" s="77"/>
      <c r="L30" s="75"/>
      <c r="M30" s="75"/>
      <c r="N30" s="75"/>
      <c r="O30" s="75"/>
      <c r="P30" s="75"/>
      <c r="Q30" s="75"/>
      <c r="R30" s="36"/>
      <c r="S30" s="37"/>
    </row>
    <row r="31" s="33" customFormat="true" ht="36" hidden="false" customHeight="true" outlineLevel="0" collapsed="false">
      <c r="A31" s="34" t="s">
        <v>98</v>
      </c>
      <c r="B31" s="75"/>
      <c r="C31" s="75"/>
      <c r="D31" s="75"/>
      <c r="E31" s="75"/>
      <c r="F31" s="75"/>
      <c r="G31" s="75"/>
      <c r="H31" s="75"/>
      <c r="I31" s="75"/>
      <c r="J31" s="75"/>
      <c r="K31" s="77"/>
      <c r="L31" s="75"/>
      <c r="M31" s="75"/>
      <c r="N31" s="75"/>
      <c r="O31" s="75"/>
      <c r="P31" s="75"/>
      <c r="Q31" s="75"/>
      <c r="R31" s="36"/>
      <c r="S31" s="37"/>
    </row>
    <row r="32" s="33" customFormat="true" ht="36" hidden="false" customHeight="true" outlineLevel="0" collapsed="false">
      <c r="A32" s="34" t="s">
        <v>99</v>
      </c>
      <c r="B32" s="35"/>
      <c r="C32" s="35"/>
      <c r="D32" s="35"/>
      <c r="E32" s="35"/>
      <c r="F32" s="35"/>
      <c r="G32" s="35"/>
      <c r="H32" s="35"/>
      <c r="I32" s="35"/>
      <c r="J32" s="35"/>
      <c r="K32" s="76"/>
      <c r="L32" s="35"/>
      <c r="M32" s="35"/>
      <c r="N32" s="35"/>
      <c r="O32" s="35"/>
      <c r="P32" s="35"/>
      <c r="Q32" s="35"/>
      <c r="R32" s="36"/>
      <c r="S32" s="37"/>
    </row>
    <row r="33" s="33" customFormat="true" ht="36" hidden="false" customHeight="true" outlineLevel="0" collapsed="false">
      <c r="A33" s="34" t="s">
        <v>100</v>
      </c>
      <c r="B33" s="75"/>
      <c r="C33" s="75"/>
      <c r="D33" s="75"/>
      <c r="E33" s="75"/>
      <c r="F33" s="75"/>
      <c r="G33" s="75"/>
      <c r="H33" s="75"/>
      <c r="I33" s="75"/>
      <c r="J33" s="75"/>
      <c r="K33" s="77"/>
      <c r="L33" s="75"/>
      <c r="M33" s="75"/>
      <c r="N33" s="75"/>
      <c r="O33" s="75"/>
      <c r="P33" s="75"/>
      <c r="Q33" s="75"/>
      <c r="R33" s="36"/>
      <c r="S33" s="37"/>
    </row>
    <row r="34" s="33" customFormat="true" ht="36" hidden="false" customHeight="true" outlineLevel="0" collapsed="false">
      <c r="A34" s="34" t="s">
        <v>101</v>
      </c>
      <c r="B34" s="75"/>
      <c r="C34" s="75"/>
      <c r="D34" s="75"/>
      <c r="E34" s="75"/>
      <c r="F34" s="75"/>
      <c r="G34" s="75"/>
      <c r="H34" s="75"/>
      <c r="I34" s="75"/>
      <c r="J34" s="75"/>
      <c r="K34" s="77"/>
      <c r="L34" s="75"/>
      <c r="M34" s="75"/>
      <c r="N34" s="75"/>
      <c r="O34" s="75"/>
      <c r="P34" s="75"/>
      <c r="Q34" s="75"/>
      <c r="R34" s="36"/>
      <c r="S34" s="37"/>
    </row>
    <row r="35" s="33" customFormat="true" ht="36" hidden="false" customHeight="true" outlineLevel="0" collapsed="false">
      <c r="A35" s="34" t="s">
        <v>102</v>
      </c>
      <c r="B35" s="75"/>
      <c r="C35" s="75"/>
      <c r="D35" s="75"/>
      <c r="E35" s="75"/>
      <c r="F35" s="75"/>
      <c r="G35" s="75"/>
      <c r="H35" s="75"/>
      <c r="I35" s="75"/>
      <c r="J35" s="75"/>
      <c r="K35" s="77"/>
      <c r="L35" s="75"/>
      <c r="M35" s="75"/>
      <c r="N35" s="75"/>
      <c r="O35" s="75"/>
      <c r="P35" s="75"/>
      <c r="Q35" s="75"/>
      <c r="R35" s="36"/>
      <c r="S35" s="37"/>
    </row>
    <row r="36" s="33" customFormat="true" ht="36" hidden="false" customHeight="true" outlineLevel="0" collapsed="false">
      <c r="A36" s="66" t="s">
        <v>103</v>
      </c>
      <c r="B36" s="75"/>
      <c r="C36" s="75"/>
      <c r="D36" s="75"/>
      <c r="E36" s="75"/>
      <c r="F36" s="75"/>
      <c r="G36" s="75"/>
      <c r="H36" s="75"/>
      <c r="I36" s="75"/>
      <c r="J36" s="75"/>
      <c r="K36" s="77"/>
      <c r="L36" s="75"/>
      <c r="M36" s="75"/>
      <c r="N36" s="75"/>
      <c r="O36" s="75"/>
      <c r="P36" s="75"/>
      <c r="Q36" s="75"/>
      <c r="R36" s="36"/>
      <c r="S36" s="37"/>
    </row>
    <row r="37" s="33" customFormat="true" ht="36" hidden="false" customHeight="true" outlineLevel="0" collapsed="false">
      <c r="A37" s="34" t="s">
        <v>104</v>
      </c>
      <c r="B37" s="35"/>
      <c r="C37" s="35"/>
      <c r="D37" s="35"/>
      <c r="E37" s="35"/>
      <c r="F37" s="35"/>
      <c r="G37" s="35"/>
      <c r="H37" s="35"/>
      <c r="I37" s="35"/>
      <c r="J37" s="35"/>
      <c r="K37" s="76"/>
      <c r="L37" s="35"/>
      <c r="M37" s="35"/>
      <c r="N37" s="35"/>
      <c r="O37" s="35"/>
      <c r="P37" s="35"/>
      <c r="Q37" s="35"/>
      <c r="R37" s="36"/>
      <c r="S37" s="37"/>
    </row>
    <row r="38" s="33" customFormat="true" ht="36" hidden="false" customHeight="true" outlineLevel="0" collapsed="false">
      <c r="A38" s="34" t="s">
        <v>105</v>
      </c>
      <c r="B38" s="35"/>
      <c r="C38" s="35"/>
      <c r="D38" s="35"/>
      <c r="E38" s="35"/>
      <c r="F38" s="35"/>
      <c r="G38" s="35"/>
      <c r="H38" s="35"/>
      <c r="I38" s="35"/>
      <c r="J38" s="35"/>
      <c r="K38" s="76"/>
      <c r="L38" s="35"/>
      <c r="M38" s="35"/>
      <c r="N38" s="35"/>
      <c r="O38" s="35"/>
      <c r="P38" s="35"/>
      <c r="Q38" s="35"/>
      <c r="R38" s="36"/>
      <c r="S38" s="37"/>
    </row>
    <row r="39" s="33" customFormat="true" ht="36" hidden="false" customHeight="true" outlineLevel="0" collapsed="false">
      <c r="A39" s="34" t="s">
        <v>106</v>
      </c>
      <c r="B39" s="35"/>
      <c r="C39" s="35"/>
      <c r="D39" s="35"/>
      <c r="E39" s="35"/>
      <c r="F39" s="35"/>
      <c r="G39" s="35"/>
      <c r="H39" s="35"/>
      <c r="I39" s="35"/>
      <c r="J39" s="35"/>
      <c r="K39" s="76"/>
      <c r="L39" s="35"/>
      <c r="M39" s="35"/>
      <c r="N39" s="35"/>
      <c r="O39" s="35"/>
      <c r="P39" s="35"/>
      <c r="Q39" s="35"/>
      <c r="R39" s="36"/>
      <c r="S39" s="37"/>
    </row>
    <row r="40" customFormat="false" ht="32.25" hidden="false" customHeight="true" outlineLevel="0" collapsed="false">
      <c r="A40" s="38" t="s">
        <v>107</v>
      </c>
      <c r="B40" s="39" t="n">
        <f aca="false">SUM(B11:B39)</f>
        <v>0</v>
      </c>
      <c r="C40" s="39" t="n">
        <f aca="false">SUM(C11:C39)</f>
        <v>0</v>
      </c>
      <c r="D40" s="39" t="n">
        <f aca="false">SUM(D11:D39)</f>
        <v>0</v>
      </c>
      <c r="E40" s="39" t="n">
        <f aca="false">SUM(E11:E39)</f>
        <v>0</v>
      </c>
      <c r="F40" s="39" t="n">
        <f aca="false">SUM(F11:F39)</f>
        <v>0</v>
      </c>
      <c r="G40" s="39" t="n">
        <f aca="false">SUM(G11:G39)</f>
        <v>0</v>
      </c>
      <c r="H40" s="39" t="n">
        <f aca="false">SUM(H11:H39)</f>
        <v>0</v>
      </c>
      <c r="I40" s="39" t="n">
        <f aca="false">SUM(I11:I39)</f>
        <v>0</v>
      </c>
      <c r="J40" s="39" t="n">
        <f aca="false">SUM(J11:J39)</f>
        <v>0</v>
      </c>
      <c r="K40" s="39" t="n">
        <f aca="false">SUM(K11:K39)</f>
        <v>0</v>
      </c>
      <c r="L40" s="39" t="n">
        <f aca="false">SUM(L11:L39)</f>
        <v>0</v>
      </c>
      <c r="M40" s="39" t="n">
        <f aca="false">SUM(M11:M39)</f>
        <v>0</v>
      </c>
      <c r="N40" s="39" t="n">
        <f aca="false">SUM(N11:N39)</f>
        <v>0</v>
      </c>
      <c r="O40" s="39" t="n">
        <f aca="false">SUM(O11:O39)</f>
        <v>0</v>
      </c>
      <c r="P40" s="39" t="n">
        <f aca="false">SUM(P11:P39)</f>
        <v>0</v>
      </c>
      <c r="Q40" s="39" t="n">
        <f aca="false">SUM(Q11:Q39)</f>
        <v>0</v>
      </c>
      <c r="R40" s="36"/>
      <c r="S40" s="37"/>
    </row>
    <row r="41" customFormat="false" ht="17.25" hidden="false" customHeight="true" outlineLevel="0" collapsed="false">
      <c r="A41" s="41"/>
    </row>
    <row r="42" customFormat="false" ht="17.25" hidden="false" customHeight="true" outlineLevel="0" collapsed="false">
      <c r="A42" s="41"/>
    </row>
    <row r="43" customFormat="false" ht="17.25" hidden="false" customHeight="true" outlineLevel="0" collapsed="false">
      <c r="A43" s="41"/>
    </row>
    <row r="44" customFormat="false" ht="47.25" hidden="false" customHeight="true" outlineLevel="0" collapsed="false">
      <c r="A44" s="41"/>
      <c r="D44" s="42"/>
    </row>
  </sheetData>
  <sheetProtection algorithmName="SHA-512" hashValue="Crg4eBmDFay8b+s8CsjFW79GYpdXf9vZLU4efAUlcb0NZ0cTf2LDIYTFp5P3KbdghzSVeXyILDIiWuxXsgBwwQ==" saltValue="SvtW7dWBlKvGR7GpTXAr7w==" spinCount="100000" sheet="true" objects="true" scenarios="true"/>
  <protectedRanges>
    <protectedRange name="edit" sqref="B11:Q39"/>
  </protectedRanges>
  <mergeCells count="22">
    <mergeCell ref="A3:Q3"/>
    <mergeCell ref="A5:A8"/>
    <mergeCell ref="B5:B8"/>
    <mergeCell ref="C5:F5"/>
    <mergeCell ref="G5:G8"/>
    <mergeCell ref="H5:H8"/>
    <mergeCell ref="I5:I8"/>
    <mergeCell ref="J5:J8"/>
    <mergeCell ref="K5:K8"/>
    <mergeCell ref="L5:P5"/>
    <mergeCell ref="Q5:Q8"/>
    <mergeCell ref="C6:C8"/>
    <mergeCell ref="D6:F6"/>
    <mergeCell ref="L6:L8"/>
    <mergeCell ref="M6:P6"/>
    <mergeCell ref="D7:D8"/>
    <mergeCell ref="E7:E8"/>
    <mergeCell ref="F7:F8"/>
    <mergeCell ref="M7:M8"/>
    <mergeCell ref="N7:O7"/>
    <mergeCell ref="P7:P8"/>
    <mergeCell ref="A10:Q1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S44"/>
  <sheetViews>
    <sheetView showFormulas="false" showGridLines="true" showRowColHeaders="true" showZeros="false" rightToLeft="false" tabSelected="false" showOutlineSymbols="true" defaultGridColor="true" view="pageBreakPreview" topLeftCell="A25" colorId="64" zoomScale="100" zoomScaleNormal="40" zoomScalePageLayoutView="100" workbookViewId="0">
      <selection pane="topLeft" activeCell="K11" activeCellId="0" sqref="K11"/>
    </sheetView>
  </sheetViews>
  <sheetFormatPr defaultColWidth="9.1484375" defaultRowHeight="12.75" zeroHeight="false" outlineLevelRow="0" outlineLevelCol="0"/>
  <cols>
    <col collapsed="false" customWidth="true" hidden="false" outlineLevel="0" max="1" min="1" style="24" width="86.14"/>
    <col collapsed="false" customWidth="true" hidden="false" outlineLevel="0" max="2" min="2" style="24" width="17.57"/>
    <col collapsed="false" customWidth="true" hidden="false" outlineLevel="0" max="3" min="3" style="24" width="13.71"/>
    <col collapsed="false" customWidth="true" hidden="false" outlineLevel="0" max="4" min="4" style="24" width="17.86"/>
    <col collapsed="false" customWidth="true" hidden="false" outlineLevel="0" max="5" min="5" style="24" width="18.14"/>
    <col collapsed="false" customWidth="true" hidden="false" outlineLevel="0" max="6" min="6" style="24" width="16"/>
    <col collapsed="false" customWidth="true" hidden="false" outlineLevel="0" max="7" min="7" style="24" width="18.14"/>
    <col collapsed="false" customWidth="true" hidden="false" outlineLevel="0" max="8" min="8" style="24" width="22.71"/>
    <col collapsed="false" customWidth="true" hidden="false" outlineLevel="0" max="9" min="9" style="24" width="18.57"/>
    <col collapsed="false" customWidth="true" hidden="false" outlineLevel="0" max="10" min="10" style="24" width="24.42"/>
    <col collapsed="false" customWidth="true" hidden="false" outlineLevel="0" max="11" min="11" style="24" width="23.14"/>
    <col collapsed="false" customWidth="true" hidden="false" outlineLevel="0" max="12" min="12" style="24" width="14.57"/>
    <col collapsed="false" customWidth="true" hidden="false" outlineLevel="0" max="13" min="13" style="24" width="18.14"/>
    <col collapsed="false" customWidth="true" hidden="false" outlineLevel="0" max="14" min="14" style="24" width="14.57"/>
    <col collapsed="false" customWidth="true" hidden="false" outlineLevel="0" max="16" min="15" style="24" width="19.42"/>
    <col collapsed="false" customWidth="true" hidden="false" outlineLevel="0" max="17" min="17" style="24" width="19.14"/>
    <col collapsed="false" customWidth="true" hidden="false" outlineLevel="0" max="18" min="18" style="24" width="19.71"/>
    <col collapsed="false" customWidth="false" hidden="false" outlineLevel="0" max="16384" min="19" style="24" width="9.14"/>
  </cols>
  <sheetData>
    <row r="3" customFormat="false" ht="38.25" hidden="false" customHeight="true" outlineLevel="0" collapsed="false">
      <c r="A3" s="25" t="s">
        <v>77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5" s="28" customFormat="true" ht="30.75" hidden="false" customHeight="true" outlineLevel="0" collapsed="false">
      <c r="A5" s="26" t="s">
        <v>1</v>
      </c>
      <c r="B5" s="26" t="s">
        <v>2</v>
      </c>
      <c r="C5" s="26" t="s">
        <v>3</v>
      </c>
      <c r="D5" s="26"/>
      <c r="E5" s="26"/>
      <c r="F5" s="26"/>
      <c r="G5" s="26" t="s">
        <v>4</v>
      </c>
      <c r="H5" s="26" t="s">
        <v>5</v>
      </c>
      <c r="I5" s="26" t="s">
        <v>6</v>
      </c>
      <c r="J5" s="27" t="s">
        <v>7</v>
      </c>
      <c r="K5" s="26" t="s">
        <v>8</v>
      </c>
      <c r="L5" s="26" t="s">
        <v>9</v>
      </c>
      <c r="M5" s="26"/>
      <c r="N5" s="26"/>
      <c r="O5" s="26"/>
      <c r="P5" s="26"/>
      <c r="Q5" s="26" t="s">
        <v>10</v>
      </c>
    </row>
    <row r="6" s="28" customFormat="true" ht="13.5" hidden="false" customHeight="true" outlineLevel="0" collapsed="false">
      <c r="A6" s="26"/>
      <c r="B6" s="26"/>
      <c r="C6" s="27" t="s">
        <v>11</v>
      </c>
      <c r="D6" s="26" t="s">
        <v>12</v>
      </c>
      <c r="E6" s="26"/>
      <c r="F6" s="26"/>
      <c r="G6" s="26"/>
      <c r="H6" s="26"/>
      <c r="I6" s="26"/>
      <c r="J6" s="27"/>
      <c r="K6" s="26"/>
      <c r="L6" s="27" t="s">
        <v>13</v>
      </c>
      <c r="M6" s="29" t="s">
        <v>14</v>
      </c>
      <c r="N6" s="29"/>
      <c r="O6" s="29"/>
      <c r="P6" s="29"/>
      <c r="Q6" s="26"/>
    </row>
    <row r="7" s="28" customFormat="true" ht="63.75" hidden="false" customHeight="true" outlineLevel="0" collapsed="false">
      <c r="A7" s="26"/>
      <c r="B7" s="26"/>
      <c r="C7" s="27"/>
      <c r="D7" s="26" t="s">
        <v>15</v>
      </c>
      <c r="E7" s="26" t="s">
        <v>16</v>
      </c>
      <c r="F7" s="26" t="s">
        <v>17</v>
      </c>
      <c r="G7" s="26"/>
      <c r="H7" s="26"/>
      <c r="I7" s="26"/>
      <c r="J7" s="27"/>
      <c r="K7" s="26"/>
      <c r="L7" s="27"/>
      <c r="M7" s="26" t="s">
        <v>18</v>
      </c>
      <c r="N7" s="26" t="s">
        <v>19</v>
      </c>
      <c r="O7" s="26"/>
      <c r="P7" s="26" t="s">
        <v>20</v>
      </c>
      <c r="Q7" s="26"/>
    </row>
    <row r="8" customFormat="false" ht="24.75" hidden="false" customHeight="true" outlineLevel="0" collapsed="false">
      <c r="A8" s="26"/>
      <c r="B8" s="26"/>
      <c r="C8" s="27"/>
      <c r="D8" s="26"/>
      <c r="E8" s="26"/>
      <c r="F8" s="26"/>
      <c r="G8" s="26"/>
      <c r="H8" s="26"/>
      <c r="I8" s="26"/>
      <c r="J8" s="27"/>
      <c r="K8" s="26"/>
      <c r="L8" s="27"/>
      <c r="M8" s="26"/>
      <c r="N8" s="30" t="s">
        <v>21</v>
      </c>
      <c r="O8" s="30" t="s">
        <v>22</v>
      </c>
      <c r="P8" s="26"/>
      <c r="Q8" s="26"/>
    </row>
    <row r="9" customFormat="false" ht="12.75" hidden="false" customHeight="false" outlineLevel="0" collapsed="false">
      <c r="A9" s="31" t="n">
        <v>1</v>
      </c>
      <c r="B9" s="31" t="n">
        <v>2</v>
      </c>
      <c r="C9" s="31" t="n">
        <v>3</v>
      </c>
      <c r="D9" s="31" t="n">
        <v>4</v>
      </c>
      <c r="E9" s="31" t="n">
        <v>5</v>
      </c>
      <c r="F9" s="31" t="n">
        <v>6</v>
      </c>
      <c r="G9" s="31" t="n">
        <v>7</v>
      </c>
      <c r="H9" s="31" t="n">
        <v>8</v>
      </c>
      <c r="I9" s="31" t="n">
        <v>9</v>
      </c>
      <c r="J9" s="31" t="n">
        <v>10</v>
      </c>
      <c r="K9" s="31" t="n">
        <v>11</v>
      </c>
      <c r="L9" s="31" t="n">
        <v>12</v>
      </c>
      <c r="M9" s="31" t="n">
        <v>13</v>
      </c>
      <c r="N9" s="31" t="n">
        <v>14</v>
      </c>
      <c r="O9" s="31" t="n">
        <v>15</v>
      </c>
      <c r="P9" s="31" t="n">
        <v>16</v>
      </c>
      <c r="Q9" s="31" t="n">
        <v>17</v>
      </c>
    </row>
    <row r="10" s="33" customFormat="true" ht="67.5" hidden="false" customHeight="true" outlineLevel="0" collapsed="false">
      <c r="A10" s="101" t="s">
        <v>128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</row>
    <row r="11" s="33" customFormat="true" ht="36" hidden="false" customHeight="true" outlineLevel="0" collapsed="false">
      <c r="A11" s="34" t="s">
        <v>78</v>
      </c>
      <c r="B11" s="75"/>
      <c r="C11" s="35" t="n">
        <v>0</v>
      </c>
      <c r="D11" s="35"/>
      <c r="E11" s="35"/>
      <c r="F11" s="35"/>
      <c r="G11" s="35"/>
      <c r="H11" s="35"/>
      <c r="I11" s="35"/>
      <c r="J11" s="35"/>
      <c r="K11" s="76"/>
      <c r="L11" s="35"/>
      <c r="M11" s="35"/>
      <c r="N11" s="35"/>
      <c r="O11" s="35"/>
      <c r="P11" s="35"/>
      <c r="Q11" s="35"/>
      <c r="R11" s="36"/>
      <c r="S11" s="37"/>
    </row>
    <row r="12" s="33" customFormat="true" ht="36" hidden="false" customHeight="true" outlineLevel="0" collapsed="false">
      <c r="A12" s="34" t="s">
        <v>79</v>
      </c>
      <c r="B12" s="35"/>
      <c r="C12" s="35"/>
      <c r="D12" s="35"/>
      <c r="E12" s="35"/>
      <c r="F12" s="35"/>
      <c r="G12" s="35"/>
      <c r="H12" s="35"/>
      <c r="I12" s="35"/>
      <c r="J12" s="35"/>
      <c r="K12" s="76"/>
      <c r="L12" s="35"/>
      <c r="M12" s="35"/>
      <c r="N12" s="35"/>
      <c r="O12" s="35"/>
      <c r="P12" s="35"/>
      <c r="Q12" s="35"/>
      <c r="R12" s="36"/>
      <c r="S12" s="37"/>
    </row>
    <row r="13" s="33" customFormat="true" ht="36" hidden="false" customHeight="true" outlineLevel="0" collapsed="false">
      <c r="A13" s="34" t="s">
        <v>80</v>
      </c>
      <c r="B13" s="35"/>
      <c r="C13" s="35"/>
      <c r="D13" s="35"/>
      <c r="E13" s="35"/>
      <c r="F13" s="35"/>
      <c r="G13" s="35"/>
      <c r="H13" s="35"/>
      <c r="I13" s="35"/>
      <c r="J13" s="35"/>
      <c r="K13" s="76"/>
      <c r="L13" s="35"/>
      <c r="M13" s="35"/>
      <c r="N13" s="35"/>
      <c r="O13" s="35"/>
      <c r="P13" s="35"/>
      <c r="Q13" s="35"/>
      <c r="R13" s="36"/>
      <c r="S13" s="37"/>
    </row>
    <row r="14" s="33" customFormat="true" ht="36" hidden="false" customHeight="true" outlineLevel="0" collapsed="false">
      <c r="A14" s="34" t="s">
        <v>81</v>
      </c>
      <c r="B14" s="35"/>
      <c r="C14" s="35"/>
      <c r="D14" s="35"/>
      <c r="E14" s="35"/>
      <c r="F14" s="35"/>
      <c r="G14" s="35"/>
      <c r="H14" s="35"/>
      <c r="I14" s="35"/>
      <c r="J14" s="35"/>
      <c r="K14" s="76"/>
      <c r="L14" s="35"/>
      <c r="M14" s="35"/>
      <c r="N14" s="35"/>
      <c r="O14" s="35"/>
      <c r="P14" s="35"/>
      <c r="Q14" s="35"/>
      <c r="R14" s="36"/>
      <c r="S14" s="37"/>
    </row>
    <row r="15" s="33" customFormat="true" ht="36" hidden="false" customHeight="true" outlineLevel="0" collapsed="false">
      <c r="A15" s="34" t="s">
        <v>82</v>
      </c>
      <c r="B15" s="35"/>
      <c r="C15" s="35"/>
      <c r="D15" s="35"/>
      <c r="E15" s="35"/>
      <c r="F15" s="35"/>
      <c r="G15" s="35"/>
      <c r="H15" s="35"/>
      <c r="I15" s="35"/>
      <c r="J15" s="35"/>
      <c r="K15" s="76"/>
      <c r="L15" s="35"/>
      <c r="M15" s="35"/>
      <c r="N15" s="35"/>
      <c r="O15" s="35"/>
      <c r="P15" s="35"/>
      <c r="Q15" s="35"/>
      <c r="R15" s="36"/>
      <c r="S15" s="37"/>
    </row>
    <row r="16" s="33" customFormat="true" ht="36" hidden="false" customHeight="true" outlineLevel="0" collapsed="false">
      <c r="A16" s="34" t="s">
        <v>83</v>
      </c>
      <c r="B16" s="75"/>
      <c r="C16" s="75"/>
      <c r="D16" s="75"/>
      <c r="E16" s="75"/>
      <c r="F16" s="75"/>
      <c r="G16" s="75"/>
      <c r="H16" s="75"/>
      <c r="I16" s="75"/>
      <c r="J16" s="75"/>
      <c r="K16" s="77"/>
      <c r="L16" s="75"/>
      <c r="M16" s="75"/>
      <c r="N16" s="75"/>
      <c r="O16" s="75"/>
      <c r="P16" s="75"/>
      <c r="Q16" s="75"/>
      <c r="R16" s="36"/>
      <c r="S16" s="37"/>
    </row>
    <row r="17" s="33" customFormat="true" ht="36" hidden="false" customHeight="true" outlineLevel="0" collapsed="false">
      <c r="A17" s="34" t="s">
        <v>84</v>
      </c>
      <c r="B17" s="35"/>
      <c r="C17" s="35"/>
      <c r="D17" s="35"/>
      <c r="E17" s="35"/>
      <c r="F17" s="35"/>
      <c r="G17" s="35"/>
      <c r="H17" s="35"/>
      <c r="I17" s="35"/>
      <c r="J17" s="35"/>
      <c r="K17" s="76"/>
      <c r="L17" s="35"/>
      <c r="M17" s="35"/>
      <c r="N17" s="35"/>
      <c r="O17" s="35"/>
      <c r="P17" s="35"/>
      <c r="Q17" s="35"/>
      <c r="R17" s="36"/>
      <c r="S17" s="37"/>
    </row>
    <row r="18" s="33" customFormat="true" ht="36" hidden="false" customHeight="true" outlineLevel="0" collapsed="false">
      <c r="A18" s="34" t="s">
        <v>85</v>
      </c>
      <c r="B18" s="35"/>
      <c r="C18" s="35"/>
      <c r="D18" s="35"/>
      <c r="E18" s="35"/>
      <c r="F18" s="35"/>
      <c r="G18" s="35"/>
      <c r="H18" s="35"/>
      <c r="I18" s="35"/>
      <c r="J18" s="35"/>
      <c r="K18" s="76"/>
      <c r="L18" s="35"/>
      <c r="M18" s="35"/>
      <c r="N18" s="35"/>
      <c r="O18" s="35"/>
      <c r="P18" s="35"/>
      <c r="Q18" s="35"/>
      <c r="R18" s="36"/>
      <c r="S18" s="37"/>
    </row>
    <row r="19" s="33" customFormat="true" ht="36" hidden="false" customHeight="true" outlineLevel="0" collapsed="false">
      <c r="A19" s="34" t="s">
        <v>86</v>
      </c>
      <c r="B19" s="35"/>
      <c r="C19" s="35"/>
      <c r="D19" s="35"/>
      <c r="E19" s="35"/>
      <c r="F19" s="35"/>
      <c r="G19" s="35"/>
      <c r="H19" s="35"/>
      <c r="I19" s="35"/>
      <c r="J19" s="35"/>
      <c r="K19" s="76"/>
      <c r="L19" s="35"/>
      <c r="M19" s="35"/>
      <c r="N19" s="35"/>
      <c r="O19" s="35"/>
      <c r="P19" s="35"/>
      <c r="Q19" s="35"/>
      <c r="R19" s="36"/>
      <c r="S19" s="37"/>
    </row>
    <row r="20" s="33" customFormat="true" ht="36" hidden="false" customHeight="true" outlineLevel="0" collapsed="false">
      <c r="A20" s="34" t="s">
        <v>87</v>
      </c>
      <c r="B20" s="35"/>
      <c r="C20" s="35"/>
      <c r="D20" s="35"/>
      <c r="E20" s="35"/>
      <c r="F20" s="35"/>
      <c r="G20" s="35"/>
      <c r="H20" s="35"/>
      <c r="I20" s="35"/>
      <c r="J20" s="35"/>
      <c r="K20" s="76"/>
      <c r="L20" s="35"/>
      <c r="M20" s="35"/>
      <c r="N20" s="35"/>
      <c r="O20" s="35"/>
      <c r="P20" s="35"/>
      <c r="Q20" s="35"/>
      <c r="R20" s="36"/>
      <c r="S20" s="37"/>
    </row>
    <row r="21" s="33" customFormat="true" ht="36" hidden="false" customHeight="true" outlineLevel="0" collapsed="false">
      <c r="A21" s="34" t="s">
        <v>88</v>
      </c>
      <c r="B21" s="35"/>
      <c r="C21" s="35"/>
      <c r="D21" s="35"/>
      <c r="E21" s="35"/>
      <c r="F21" s="35"/>
      <c r="G21" s="35"/>
      <c r="H21" s="35"/>
      <c r="I21" s="35"/>
      <c r="J21" s="35"/>
      <c r="K21" s="76"/>
      <c r="L21" s="35"/>
      <c r="M21" s="35"/>
      <c r="N21" s="35"/>
      <c r="O21" s="35"/>
      <c r="P21" s="35"/>
      <c r="Q21" s="35"/>
      <c r="R21" s="36"/>
      <c r="S21" s="37"/>
    </row>
    <row r="22" s="33" customFormat="true" ht="36" hidden="false" customHeight="true" outlineLevel="0" collapsed="false">
      <c r="A22" s="34" t="s">
        <v>89</v>
      </c>
      <c r="B22" s="35"/>
      <c r="C22" s="35"/>
      <c r="D22" s="35"/>
      <c r="E22" s="35"/>
      <c r="F22" s="35"/>
      <c r="G22" s="35"/>
      <c r="H22" s="35"/>
      <c r="I22" s="35"/>
      <c r="J22" s="35"/>
      <c r="K22" s="76"/>
      <c r="L22" s="35"/>
      <c r="M22" s="35"/>
      <c r="N22" s="35"/>
      <c r="O22" s="35"/>
      <c r="P22" s="35"/>
      <c r="Q22" s="35"/>
      <c r="R22" s="36"/>
      <c r="S22" s="37"/>
    </row>
    <row r="23" s="33" customFormat="true" ht="36" hidden="false" customHeight="true" outlineLevel="0" collapsed="false">
      <c r="A23" s="34" t="s">
        <v>90</v>
      </c>
      <c r="B23" s="35"/>
      <c r="C23" s="35"/>
      <c r="D23" s="35"/>
      <c r="E23" s="35"/>
      <c r="F23" s="35"/>
      <c r="G23" s="35"/>
      <c r="H23" s="35"/>
      <c r="I23" s="35"/>
      <c r="J23" s="35"/>
      <c r="K23" s="76"/>
      <c r="L23" s="35"/>
      <c r="M23" s="35"/>
      <c r="N23" s="35"/>
      <c r="O23" s="35"/>
      <c r="P23" s="35"/>
      <c r="Q23" s="35"/>
      <c r="R23" s="36"/>
      <c r="S23" s="37"/>
    </row>
    <row r="24" s="33" customFormat="true" ht="36" hidden="false" customHeight="true" outlineLevel="0" collapsed="false">
      <c r="A24" s="34" t="s">
        <v>91</v>
      </c>
      <c r="B24" s="35"/>
      <c r="C24" s="35"/>
      <c r="D24" s="35"/>
      <c r="E24" s="35"/>
      <c r="F24" s="35"/>
      <c r="G24" s="35"/>
      <c r="H24" s="35"/>
      <c r="I24" s="35"/>
      <c r="J24" s="35"/>
      <c r="K24" s="76"/>
      <c r="L24" s="35"/>
      <c r="M24" s="35"/>
      <c r="N24" s="35"/>
      <c r="O24" s="35"/>
      <c r="P24" s="35"/>
      <c r="Q24" s="35"/>
      <c r="R24" s="36"/>
      <c r="S24" s="37"/>
    </row>
    <row r="25" s="33" customFormat="true" ht="36" hidden="false" customHeight="true" outlineLevel="0" collapsed="false">
      <c r="A25" s="34" t="s">
        <v>92</v>
      </c>
      <c r="B25" s="35"/>
      <c r="C25" s="35"/>
      <c r="D25" s="35"/>
      <c r="E25" s="35"/>
      <c r="F25" s="35"/>
      <c r="G25" s="35"/>
      <c r="H25" s="35"/>
      <c r="I25" s="35"/>
      <c r="J25" s="35"/>
      <c r="K25" s="76"/>
      <c r="L25" s="35"/>
      <c r="M25" s="35"/>
      <c r="N25" s="35"/>
      <c r="O25" s="35"/>
      <c r="P25" s="35"/>
      <c r="Q25" s="35"/>
      <c r="R25" s="36"/>
      <c r="S25" s="37"/>
    </row>
    <row r="26" s="33" customFormat="true" ht="36" hidden="false" customHeight="true" outlineLevel="0" collapsed="false">
      <c r="A26" s="34" t="s">
        <v>93</v>
      </c>
      <c r="B26" s="35"/>
      <c r="C26" s="35"/>
      <c r="D26" s="35"/>
      <c r="E26" s="35"/>
      <c r="F26" s="35"/>
      <c r="G26" s="35"/>
      <c r="H26" s="35"/>
      <c r="I26" s="35"/>
      <c r="J26" s="35"/>
      <c r="K26" s="76"/>
      <c r="L26" s="35"/>
      <c r="M26" s="35"/>
      <c r="N26" s="35"/>
      <c r="O26" s="35"/>
      <c r="P26" s="35"/>
      <c r="Q26" s="35"/>
      <c r="R26" s="36"/>
      <c r="S26" s="37"/>
    </row>
    <row r="27" s="33" customFormat="true" ht="36" hidden="false" customHeight="true" outlineLevel="0" collapsed="false">
      <c r="A27" s="34" t="s">
        <v>94</v>
      </c>
      <c r="B27" s="35"/>
      <c r="C27" s="35"/>
      <c r="D27" s="35"/>
      <c r="E27" s="35"/>
      <c r="F27" s="35"/>
      <c r="G27" s="35"/>
      <c r="H27" s="35"/>
      <c r="I27" s="35"/>
      <c r="J27" s="35"/>
      <c r="K27" s="76"/>
      <c r="L27" s="35"/>
      <c r="M27" s="35"/>
      <c r="N27" s="35"/>
      <c r="O27" s="35"/>
      <c r="P27" s="35"/>
      <c r="Q27" s="35"/>
      <c r="R27" s="36"/>
      <c r="S27" s="37"/>
    </row>
    <row r="28" s="33" customFormat="true" ht="36" hidden="false" customHeight="true" outlineLevel="0" collapsed="false">
      <c r="A28" s="34" t="s">
        <v>95</v>
      </c>
      <c r="B28" s="35"/>
      <c r="C28" s="35"/>
      <c r="D28" s="35"/>
      <c r="E28" s="35"/>
      <c r="F28" s="35"/>
      <c r="G28" s="35"/>
      <c r="H28" s="35"/>
      <c r="I28" s="35"/>
      <c r="J28" s="35"/>
      <c r="K28" s="76"/>
      <c r="L28" s="35"/>
      <c r="M28" s="35"/>
      <c r="N28" s="35"/>
      <c r="O28" s="35"/>
      <c r="P28" s="35"/>
      <c r="Q28" s="35"/>
      <c r="R28" s="36"/>
      <c r="S28" s="37"/>
    </row>
    <row r="29" s="33" customFormat="true" ht="36" hidden="false" customHeight="true" outlineLevel="0" collapsed="false">
      <c r="A29" s="34" t="s">
        <v>96</v>
      </c>
      <c r="B29" s="35"/>
      <c r="C29" s="35"/>
      <c r="D29" s="35"/>
      <c r="E29" s="35"/>
      <c r="F29" s="35"/>
      <c r="G29" s="35"/>
      <c r="H29" s="35"/>
      <c r="I29" s="35"/>
      <c r="J29" s="35"/>
      <c r="K29" s="76"/>
      <c r="L29" s="35"/>
      <c r="M29" s="35"/>
      <c r="N29" s="35"/>
      <c r="O29" s="35"/>
      <c r="P29" s="35"/>
      <c r="Q29" s="35"/>
      <c r="R29" s="36"/>
      <c r="S29" s="37"/>
    </row>
    <row r="30" s="33" customFormat="true" ht="36" hidden="false" customHeight="true" outlineLevel="0" collapsed="false">
      <c r="A30" s="34" t="s">
        <v>97</v>
      </c>
      <c r="B30" s="35"/>
      <c r="C30" s="35"/>
      <c r="D30" s="35"/>
      <c r="E30" s="35"/>
      <c r="F30" s="35"/>
      <c r="G30" s="35"/>
      <c r="H30" s="35"/>
      <c r="I30" s="35"/>
      <c r="J30" s="35"/>
      <c r="K30" s="76"/>
      <c r="L30" s="35"/>
      <c r="M30" s="35"/>
      <c r="N30" s="35"/>
      <c r="O30" s="35"/>
      <c r="P30" s="35"/>
      <c r="Q30" s="35"/>
      <c r="R30" s="36"/>
      <c r="S30" s="37"/>
    </row>
    <row r="31" s="33" customFormat="true" ht="36" hidden="false" customHeight="true" outlineLevel="0" collapsed="false">
      <c r="A31" s="34" t="s">
        <v>98</v>
      </c>
      <c r="B31" s="35"/>
      <c r="C31" s="35"/>
      <c r="D31" s="35"/>
      <c r="E31" s="35"/>
      <c r="F31" s="35"/>
      <c r="G31" s="35"/>
      <c r="H31" s="35"/>
      <c r="I31" s="35"/>
      <c r="J31" s="35"/>
      <c r="K31" s="76"/>
      <c r="L31" s="35"/>
      <c r="M31" s="35"/>
      <c r="N31" s="35"/>
      <c r="O31" s="35"/>
      <c r="P31" s="35"/>
      <c r="Q31" s="35"/>
      <c r="R31" s="36"/>
      <c r="S31" s="37"/>
    </row>
    <row r="32" s="33" customFormat="true" ht="36" hidden="false" customHeight="true" outlineLevel="0" collapsed="false">
      <c r="A32" s="34" t="s">
        <v>99</v>
      </c>
      <c r="B32" s="35"/>
      <c r="C32" s="35"/>
      <c r="D32" s="35"/>
      <c r="E32" s="35"/>
      <c r="F32" s="35"/>
      <c r="G32" s="35"/>
      <c r="H32" s="35"/>
      <c r="I32" s="35"/>
      <c r="J32" s="35"/>
      <c r="K32" s="76"/>
      <c r="L32" s="35"/>
      <c r="M32" s="35"/>
      <c r="N32" s="35"/>
      <c r="O32" s="35"/>
      <c r="P32" s="35"/>
      <c r="Q32" s="35"/>
      <c r="R32" s="36"/>
      <c r="S32" s="37"/>
    </row>
    <row r="33" s="33" customFormat="true" ht="36" hidden="false" customHeight="true" outlineLevel="0" collapsed="false">
      <c r="A33" s="34" t="s">
        <v>100</v>
      </c>
      <c r="B33" s="35"/>
      <c r="C33" s="35"/>
      <c r="D33" s="35"/>
      <c r="E33" s="35"/>
      <c r="F33" s="35"/>
      <c r="G33" s="35"/>
      <c r="H33" s="35"/>
      <c r="I33" s="35"/>
      <c r="J33" s="35"/>
      <c r="K33" s="76"/>
      <c r="L33" s="35"/>
      <c r="M33" s="35"/>
      <c r="N33" s="35"/>
      <c r="O33" s="35"/>
      <c r="P33" s="35"/>
      <c r="Q33" s="35"/>
      <c r="R33" s="36"/>
      <c r="S33" s="37"/>
    </row>
    <row r="34" s="33" customFormat="true" ht="36" hidden="false" customHeight="true" outlineLevel="0" collapsed="false">
      <c r="A34" s="34" t="s">
        <v>101</v>
      </c>
      <c r="B34" s="35"/>
      <c r="C34" s="35" t="n">
        <v>1</v>
      </c>
      <c r="D34" s="35"/>
      <c r="E34" s="35" t="n">
        <v>1</v>
      </c>
      <c r="F34" s="35"/>
      <c r="G34" s="35"/>
      <c r="H34" s="35" t="n">
        <v>1</v>
      </c>
      <c r="I34" s="35"/>
      <c r="J34" s="35"/>
      <c r="K34" s="76"/>
      <c r="L34" s="35"/>
      <c r="M34" s="35"/>
      <c r="N34" s="35"/>
      <c r="O34" s="35"/>
      <c r="P34" s="35"/>
      <c r="Q34" s="35"/>
      <c r="R34" s="36"/>
      <c r="S34" s="37"/>
    </row>
    <row r="35" s="33" customFormat="true" ht="36" hidden="false" customHeight="true" outlineLevel="0" collapsed="false">
      <c r="A35" s="34" t="s">
        <v>102</v>
      </c>
      <c r="B35" s="35"/>
      <c r="C35" s="35"/>
      <c r="D35" s="35"/>
      <c r="E35" s="35"/>
      <c r="F35" s="35"/>
      <c r="G35" s="35"/>
      <c r="H35" s="35"/>
      <c r="I35" s="35"/>
      <c r="J35" s="35"/>
      <c r="K35" s="76"/>
      <c r="L35" s="35"/>
      <c r="M35" s="35"/>
      <c r="N35" s="35"/>
      <c r="O35" s="35"/>
      <c r="P35" s="35"/>
      <c r="Q35" s="35"/>
      <c r="R35" s="36"/>
      <c r="S35" s="37"/>
    </row>
    <row r="36" s="33" customFormat="true" ht="36" hidden="false" customHeight="true" outlineLevel="0" collapsed="false">
      <c r="A36" s="66" t="s">
        <v>103</v>
      </c>
      <c r="B36" s="35"/>
      <c r="C36" s="35"/>
      <c r="D36" s="35"/>
      <c r="E36" s="35"/>
      <c r="F36" s="35"/>
      <c r="G36" s="35"/>
      <c r="H36" s="35"/>
      <c r="I36" s="35"/>
      <c r="J36" s="35"/>
      <c r="K36" s="76"/>
      <c r="L36" s="35"/>
      <c r="M36" s="35"/>
      <c r="N36" s="35"/>
      <c r="O36" s="35"/>
      <c r="P36" s="35"/>
      <c r="Q36" s="35"/>
      <c r="R36" s="36"/>
      <c r="S36" s="37"/>
    </row>
    <row r="37" s="33" customFormat="true" ht="36" hidden="false" customHeight="true" outlineLevel="0" collapsed="false">
      <c r="A37" s="34" t="s">
        <v>104</v>
      </c>
      <c r="B37" s="35"/>
      <c r="C37" s="35"/>
      <c r="D37" s="35"/>
      <c r="E37" s="35"/>
      <c r="F37" s="35"/>
      <c r="G37" s="35"/>
      <c r="H37" s="35"/>
      <c r="I37" s="35"/>
      <c r="J37" s="35"/>
      <c r="K37" s="76"/>
      <c r="L37" s="35"/>
      <c r="M37" s="35"/>
      <c r="N37" s="35"/>
      <c r="O37" s="35"/>
      <c r="P37" s="35"/>
      <c r="Q37" s="35"/>
      <c r="R37" s="36"/>
      <c r="S37" s="37"/>
    </row>
    <row r="38" s="33" customFormat="true" ht="36" hidden="false" customHeight="true" outlineLevel="0" collapsed="false">
      <c r="A38" s="34" t="s">
        <v>105</v>
      </c>
      <c r="B38" s="35"/>
      <c r="C38" s="35"/>
      <c r="D38" s="35"/>
      <c r="E38" s="35"/>
      <c r="F38" s="35"/>
      <c r="G38" s="35"/>
      <c r="H38" s="35"/>
      <c r="I38" s="35"/>
      <c r="J38" s="35"/>
      <c r="K38" s="76"/>
      <c r="L38" s="35"/>
      <c r="M38" s="35"/>
      <c r="N38" s="35"/>
      <c r="O38" s="35"/>
      <c r="P38" s="35"/>
      <c r="Q38" s="35"/>
      <c r="R38" s="36"/>
      <c r="S38" s="37"/>
    </row>
    <row r="39" s="33" customFormat="true" ht="36" hidden="false" customHeight="true" outlineLevel="0" collapsed="false">
      <c r="A39" s="34" t="s">
        <v>106</v>
      </c>
      <c r="B39" s="35"/>
      <c r="C39" s="35"/>
      <c r="D39" s="35"/>
      <c r="E39" s="35"/>
      <c r="F39" s="35"/>
      <c r="G39" s="35"/>
      <c r="H39" s="35"/>
      <c r="I39" s="35"/>
      <c r="J39" s="35"/>
      <c r="K39" s="76"/>
      <c r="L39" s="35"/>
      <c r="M39" s="35"/>
      <c r="N39" s="35"/>
      <c r="O39" s="35"/>
      <c r="P39" s="35"/>
      <c r="Q39" s="35"/>
      <c r="R39" s="36"/>
      <c r="S39" s="37"/>
    </row>
    <row r="40" customFormat="false" ht="32.25" hidden="false" customHeight="true" outlineLevel="0" collapsed="false">
      <c r="A40" s="38" t="s">
        <v>107</v>
      </c>
      <c r="B40" s="39" t="n">
        <f aca="false">SUM(B11:B39)</f>
        <v>0</v>
      </c>
      <c r="C40" s="39" t="n">
        <f aca="false">SUM(C11:C39)</f>
        <v>1</v>
      </c>
      <c r="D40" s="39" t="n">
        <f aca="false">SUM(D11:D39)</f>
        <v>0</v>
      </c>
      <c r="E40" s="39" t="n">
        <f aca="false">SUM(E11:E39)</f>
        <v>1</v>
      </c>
      <c r="F40" s="39" t="n">
        <f aca="false">SUM(F11:F39)</f>
        <v>0</v>
      </c>
      <c r="G40" s="39" t="n">
        <f aca="false">SUM(G11:G39)</f>
        <v>0</v>
      </c>
      <c r="H40" s="39" t="n">
        <f aca="false">SUM(H11:H39)</f>
        <v>1</v>
      </c>
      <c r="I40" s="39" t="n">
        <f aca="false">SUM(I11:I39)</f>
        <v>0</v>
      </c>
      <c r="J40" s="39" t="n">
        <f aca="false">SUM(J11:J39)</f>
        <v>0</v>
      </c>
      <c r="K40" s="39" t="n">
        <f aca="false">SUM(K11:K39)</f>
        <v>0</v>
      </c>
      <c r="L40" s="39" t="n">
        <f aca="false">SUM(L11:L39)</f>
        <v>0</v>
      </c>
      <c r="M40" s="39" t="n">
        <f aca="false">SUM(M11:M39)</f>
        <v>0</v>
      </c>
      <c r="N40" s="39" t="n">
        <f aca="false">SUM(N11:N39)</f>
        <v>0</v>
      </c>
      <c r="O40" s="39" t="n">
        <f aca="false">SUM(O11:O39)</f>
        <v>0</v>
      </c>
      <c r="P40" s="39" t="n">
        <f aca="false">SUM(P11:P39)</f>
        <v>0</v>
      </c>
      <c r="Q40" s="39" t="n">
        <f aca="false">SUM(Q11:Q39)</f>
        <v>0</v>
      </c>
      <c r="R40" s="36"/>
      <c r="S40" s="37"/>
    </row>
    <row r="41" customFormat="false" ht="17.25" hidden="false" customHeight="true" outlineLevel="0" collapsed="false">
      <c r="A41" s="41"/>
    </row>
    <row r="42" customFormat="false" ht="17.25" hidden="false" customHeight="true" outlineLevel="0" collapsed="false">
      <c r="A42" s="41"/>
    </row>
    <row r="43" customFormat="false" ht="17.25" hidden="false" customHeight="true" outlineLevel="0" collapsed="false">
      <c r="A43" s="41"/>
    </row>
    <row r="44" customFormat="false" ht="47.25" hidden="false" customHeight="true" outlineLevel="0" collapsed="false">
      <c r="A44" s="41"/>
      <c r="D44" s="42"/>
    </row>
  </sheetData>
  <sheetProtection algorithmName="SHA-512" hashValue="1uRfL4B82tI9wWJSnSINtySZ9Il2jtDUycwbUES0MNq3CEEGdak6YQoQWoJ22H8CWh/KAg8IC0xDJGaAl99vAA==" saltValue="j+bJgImIBNhEOJUuW0UAdQ==" spinCount="100000" sheet="true" objects="true" scenarios="true"/>
  <protectedRanges>
    <protectedRange name="edit" sqref="B11:Q39"/>
  </protectedRanges>
  <mergeCells count="22">
    <mergeCell ref="A3:Q3"/>
    <mergeCell ref="A5:A8"/>
    <mergeCell ref="B5:B8"/>
    <mergeCell ref="C5:F5"/>
    <mergeCell ref="G5:G8"/>
    <mergeCell ref="H5:H8"/>
    <mergeCell ref="I5:I8"/>
    <mergeCell ref="J5:J8"/>
    <mergeCell ref="K5:K8"/>
    <mergeCell ref="L5:P5"/>
    <mergeCell ref="Q5:Q8"/>
    <mergeCell ref="C6:C8"/>
    <mergeCell ref="D6:F6"/>
    <mergeCell ref="L6:L8"/>
    <mergeCell ref="M6:P6"/>
    <mergeCell ref="D7:D8"/>
    <mergeCell ref="E7:E8"/>
    <mergeCell ref="F7:F8"/>
    <mergeCell ref="M7:M8"/>
    <mergeCell ref="N7:O7"/>
    <mergeCell ref="P7:P8"/>
    <mergeCell ref="A10:Q1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S44"/>
  <sheetViews>
    <sheetView showFormulas="false" showGridLines="true" showRowColHeaders="true" showZeros="false" rightToLeft="false" tabSelected="false" showOutlineSymbols="true" defaultGridColor="true" view="pageBreakPreview" topLeftCell="A13" colorId="64" zoomScale="100" zoomScaleNormal="40" zoomScalePageLayoutView="100" workbookViewId="0">
      <selection pane="topLeft" activeCell="C11" activeCellId="0" sqref="C11"/>
    </sheetView>
  </sheetViews>
  <sheetFormatPr defaultColWidth="9.1484375" defaultRowHeight="12.75" zeroHeight="false" outlineLevelRow="0" outlineLevelCol="0"/>
  <cols>
    <col collapsed="false" customWidth="true" hidden="false" outlineLevel="0" max="1" min="1" style="24" width="85"/>
    <col collapsed="false" customWidth="true" hidden="false" outlineLevel="0" max="2" min="2" style="24" width="17.57"/>
    <col collapsed="false" customWidth="true" hidden="false" outlineLevel="0" max="3" min="3" style="24" width="13.71"/>
    <col collapsed="false" customWidth="true" hidden="false" outlineLevel="0" max="4" min="4" style="24" width="17.86"/>
    <col collapsed="false" customWidth="true" hidden="false" outlineLevel="0" max="7" min="5" style="24" width="18.14"/>
    <col collapsed="false" customWidth="true" hidden="false" outlineLevel="0" max="8" min="8" style="24" width="22.71"/>
    <col collapsed="false" customWidth="true" hidden="false" outlineLevel="0" max="9" min="9" style="24" width="18.57"/>
    <col collapsed="false" customWidth="true" hidden="false" outlineLevel="0" max="10" min="10" style="24" width="24.42"/>
    <col collapsed="false" customWidth="true" hidden="false" outlineLevel="0" max="11" min="11" style="24" width="23.14"/>
    <col collapsed="false" customWidth="true" hidden="false" outlineLevel="0" max="12" min="12" style="24" width="14.57"/>
    <col collapsed="false" customWidth="true" hidden="false" outlineLevel="0" max="13" min="13" style="24" width="18.14"/>
    <col collapsed="false" customWidth="true" hidden="false" outlineLevel="0" max="14" min="14" style="24" width="14.57"/>
    <col collapsed="false" customWidth="true" hidden="false" outlineLevel="0" max="16" min="15" style="24" width="19.42"/>
    <col collapsed="false" customWidth="true" hidden="false" outlineLevel="0" max="17" min="17" style="24" width="19.14"/>
    <col collapsed="false" customWidth="true" hidden="false" outlineLevel="0" max="18" min="18" style="24" width="19.71"/>
    <col collapsed="false" customWidth="false" hidden="false" outlineLevel="0" max="16384" min="19" style="24" width="9.14"/>
  </cols>
  <sheetData>
    <row r="3" customFormat="false" ht="38.25" hidden="false" customHeight="true" outlineLevel="0" collapsed="false">
      <c r="A3" s="25" t="s">
        <v>77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5" s="28" customFormat="true" ht="30.75" hidden="false" customHeight="true" outlineLevel="0" collapsed="false">
      <c r="A5" s="26" t="s">
        <v>1</v>
      </c>
      <c r="B5" s="26" t="s">
        <v>2</v>
      </c>
      <c r="C5" s="26" t="s">
        <v>3</v>
      </c>
      <c r="D5" s="26"/>
      <c r="E5" s="26"/>
      <c r="F5" s="26"/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/>
      <c r="N5" s="26"/>
      <c r="O5" s="26"/>
      <c r="P5" s="26"/>
      <c r="Q5" s="26" t="s">
        <v>10</v>
      </c>
    </row>
    <row r="6" s="28" customFormat="true" ht="13.5" hidden="false" customHeight="true" outlineLevel="0" collapsed="false">
      <c r="A6" s="26"/>
      <c r="B6" s="26"/>
      <c r="C6" s="26" t="s">
        <v>11</v>
      </c>
      <c r="D6" s="26" t="s">
        <v>12</v>
      </c>
      <c r="E6" s="26"/>
      <c r="F6" s="26"/>
      <c r="G6" s="26"/>
      <c r="H6" s="26"/>
      <c r="I6" s="26"/>
      <c r="J6" s="26"/>
      <c r="K6" s="26"/>
      <c r="L6" s="26" t="s">
        <v>13</v>
      </c>
      <c r="M6" s="29" t="s">
        <v>14</v>
      </c>
      <c r="N6" s="29"/>
      <c r="O6" s="29"/>
      <c r="P6" s="29"/>
      <c r="Q6" s="26"/>
    </row>
    <row r="7" s="28" customFormat="true" ht="63.75" hidden="false" customHeight="true" outlineLevel="0" collapsed="false">
      <c r="A7" s="26"/>
      <c r="B7" s="26"/>
      <c r="C7" s="26"/>
      <c r="D7" s="26" t="s">
        <v>15</v>
      </c>
      <c r="E7" s="26" t="s">
        <v>16</v>
      </c>
      <c r="F7" s="26" t="s">
        <v>17</v>
      </c>
      <c r="G7" s="26"/>
      <c r="H7" s="26"/>
      <c r="I7" s="26"/>
      <c r="J7" s="26"/>
      <c r="K7" s="26"/>
      <c r="L7" s="26"/>
      <c r="M7" s="26" t="s">
        <v>18</v>
      </c>
      <c r="N7" s="26" t="s">
        <v>19</v>
      </c>
      <c r="O7" s="26"/>
      <c r="P7" s="26" t="s">
        <v>20</v>
      </c>
      <c r="Q7" s="26"/>
    </row>
    <row r="8" customFormat="false" ht="24.75" hidden="false" customHeight="true" outlineLevel="0" collapsed="false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30" t="s">
        <v>21</v>
      </c>
      <c r="O8" s="30" t="s">
        <v>22</v>
      </c>
      <c r="P8" s="26"/>
      <c r="Q8" s="26"/>
    </row>
    <row r="9" customFormat="false" ht="12.75" hidden="false" customHeight="false" outlineLevel="0" collapsed="false">
      <c r="A9" s="64" t="n">
        <v>1</v>
      </c>
      <c r="B9" s="64" t="n">
        <v>2</v>
      </c>
      <c r="C9" s="64" t="n">
        <v>3</v>
      </c>
      <c r="D9" s="64" t="n">
        <v>4</v>
      </c>
      <c r="E9" s="64" t="n">
        <v>5</v>
      </c>
      <c r="F9" s="64" t="n">
        <v>6</v>
      </c>
      <c r="G9" s="64" t="n">
        <v>7</v>
      </c>
      <c r="H9" s="64" t="n">
        <v>8</v>
      </c>
      <c r="I9" s="64" t="n">
        <v>9</v>
      </c>
      <c r="J9" s="64" t="n">
        <v>10</v>
      </c>
      <c r="K9" s="64" t="n">
        <v>11</v>
      </c>
      <c r="L9" s="64" t="n">
        <v>12</v>
      </c>
      <c r="M9" s="64" t="n">
        <v>13</v>
      </c>
      <c r="N9" s="64" t="n">
        <v>14</v>
      </c>
      <c r="O9" s="64" t="n">
        <v>15</v>
      </c>
      <c r="P9" s="64" t="n">
        <v>16</v>
      </c>
      <c r="Q9" s="64" t="n">
        <v>17</v>
      </c>
    </row>
    <row r="10" s="33" customFormat="true" ht="67.5" hidden="false" customHeight="true" outlineLevel="0" collapsed="false">
      <c r="A10" s="101" t="s">
        <v>129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</row>
    <row r="11" s="33" customFormat="true" ht="36" hidden="false" customHeight="true" outlineLevel="0" collapsed="false">
      <c r="A11" s="66" t="s">
        <v>78</v>
      </c>
      <c r="B11" s="80"/>
      <c r="C11" s="80"/>
      <c r="D11" s="80"/>
      <c r="E11" s="80"/>
      <c r="F11" s="80"/>
      <c r="G11" s="80"/>
      <c r="H11" s="80"/>
      <c r="I11" s="80"/>
      <c r="J11" s="80"/>
      <c r="K11" s="77"/>
      <c r="L11" s="80"/>
      <c r="M11" s="80"/>
      <c r="N11" s="80"/>
      <c r="O11" s="80"/>
      <c r="P11" s="80"/>
      <c r="Q11" s="80"/>
      <c r="R11" s="36"/>
      <c r="S11" s="37"/>
    </row>
    <row r="12" s="33" customFormat="true" ht="36" hidden="false" customHeight="true" outlineLevel="0" collapsed="false">
      <c r="A12" s="66" t="s">
        <v>79</v>
      </c>
      <c r="B12" s="80"/>
      <c r="C12" s="80"/>
      <c r="D12" s="80"/>
      <c r="E12" s="80"/>
      <c r="F12" s="80"/>
      <c r="G12" s="80"/>
      <c r="H12" s="80"/>
      <c r="I12" s="80"/>
      <c r="J12" s="80"/>
      <c r="K12" s="77"/>
      <c r="L12" s="80"/>
      <c r="M12" s="80"/>
      <c r="N12" s="80"/>
      <c r="O12" s="80"/>
      <c r="P12" s="80"/>
      <c r="Q12" s="80"/>
      <c r="R12" s="36"/>
      <c r="S12" s="37"/>
    </row>
    <row r="13" s="33" customFormat="true" ht="36" hidden="false" customHeight="true" outlineLevel="0" collapsed="false">
      <c r="A13" s="66" t="s">
        <v>80</v>
      </c>
      <c r="B13" s="78"/>
      <c r="C13" s="78"/>
      <c r="D13" s="78"/>
      <c r="E13" s="78"/>
      <c r="F13" s="78"/>
      <c r="G13" s="78"/>
      <c r="H13" s="78"/>
      <c r="I13" s="78"/>
      <c r="J13" s="78"/>
      <c r="K13" s="76"/>
      <c r="L13" s="78"/>
      <c r="M13" s="78"/>
      <c r="N13" s="78"/>
      <c r="O13" s="78"/>
      <c r="P13" s="78"/>
      <c r="Q13" s="78"/>
      <c r="R13" s="36"/>
      <c r="S13" s="37"/>
    </row>
    <row r="14" s="33" customFormat="true" ht="36" hidden="false" customHeight="true" outlineLevel="0" collapsed="false">
      <c r="A14" s="66" t="s">
        <v>81</v>
      </c>
      <c r="B14" s="78"/>
      <c r="C14" s="78"/>
      <c r="D14" s="78"/>
      <c r="E14" s="78"/>
      <c r="F14" s="78"/>
      <c r="G14" s="78"/>
      <c r="H14" s="78"/>
      <c r="I14" s="78"/>
      <c r="J14" s="78"/>
      <c r="K14" s="76"/>
      <c r="L14" s="78"/>
      <c r="M14" s="78"/>
      <c r="N14" s="78"/>
      <c r="O14" s="78"/>
      <c r="P14" s="78"/>
      <c r="Q14" s="78"/>
      <c r="R14" s="36"/>
      <c r="S14" s="37"/>
    </row>
    <row r="15" s="33" customFormat="true" ht="36" hidden="false" customHeight="true" outlineLevel="0" collapsed="false">
      <c r="A15" s="66" t="s">
        <v>82</v>
      </c>
      <c r="B15" s="78"/>
      <c r="C15" s="78"/>
      <c r="D15" s="78"/>
      <c r="E15" s="78"/>
      <c r="F15" s="78"/>
      <c r="G15" s="78"/>
      <c r="H15" s="78"/>
      <c r="I15" s="78"/>
      <c r="J15" s="78"/>
      <c r="K15" s="76"/>
      <c r="L15" s="78"/>
      <c r="M15" s="78"/>
      <c r="N15" s="78"/>
      <c r="O15" s="78"/>
      <c r="P15" s="78"/>
      <c r="Q15" s="78"/>
      <c r="R15" s="36"/>
      <c r="S15" s="37"/>
    </row>
    <row r="16" s="33" customFormat="true" ht="36" hidden="false" customHeight="true" outlineLevel="0" collapsed="false">
      <c r="A16" s="66" t="s">
        <v>83</v>
      </c>
      <c r="B16" s="80"/>
      <c r="C16" s="80"/>
      <c r="D16" s="80"/>
      <c r="E16" s="80"/>
      <c r="F16" s="80"/>
      <c r="G16" s="80"/>
      <c r="H16" s="80"/>
      <c r="I16" s="80"/>
      <c r="J16" s="80"/>
      <c r="K16" s="77"/>
      <c r="L16" s="80"/>
      <c r="M16" s="80"/>
      <c r="N16" s="80"/>
      <c r="O16" s="80"/>
      <c r="P16" s="80"/>
      <c r="Q16" s="80"/>
      <c r="R16" s="36"/>
      <c r="S16" s="37"/>
    </row>
    <row r="17" s="33" customFormat="true" ht="36" hidden="false" customHeight="true" outlineLevel="0" collapsed="false">
      <c r="A17" s="66" t="s">
        <v>84</v>
      </c>
      <c r="B17" s="80"/>
      <c r="C17" s="80"/>
      <c r="D17" s="80"/>
      <c r="E17" s="80"/>
      <c r="F17" s="80"/>
      <c r="G17" s="80"/>
      <c r="H17" s="80"/>
      <c r="I17" s="80"/>
      <c r="J17" s="80"/>
      <c r="K17" s="77"/>
      <c r="L17" s="80"/>
      <c r="M17" s="80"/>
      <c r="N17" s="80"/>
      <c r="O17" s="80"/>
      <c r="P17" s="80"/>
      <c r="Q17" s="80"/>
      <c r="R17" s="36"/>
      <c r="S17" s="37"/>
    </row>
    <row r="18" s="33" customFormat="true" ht="36" hidden="false" customHeight="true" outlineLevel="0" collapsed="false">
      <c r="A18" s="66" t="s">
        <v>85</v>
      </c>
      <c r="B18" s="78"/>
      <c r="C18" s="78"/>
      <c r="D18" s="78"/>
      <c r="E18" s="78"/>
      <c r="F18" s="78"/>
      <c r="G18" s="78"/>
      <c r="H18" s="78"/>
      <c r="I18" s="78"/>
      <c r="J18" s="78"/>
      <c r="K18" s="76"/>
      <c r="L18" s="78"/>
      <c r="M18" s="78"/>
      <c r="N18" s="78"/>
      <c r="O18" s="78"/>
      <c r="P18" s="78"/>
      <c r="Q18" s="78"/>
      <c r="R18" s="36"/>
      <c r="S18" s="37"/>
    </row>
    <row r="19" s="33" customFormat="true" ht="36" hidden="false" customHeight="true" outlineLevel="0" collapsed="false">
      <c r="A19" s="66" t="s">
        <v>86</v>
      </c>
      <c r="B19" s="80"/>
      <c r="C19" s="80"/>
      <c r="D19" s="80"/>
      <c r="E19" s="80"/>
      <c r="F19" s="80"/>
      <c r="G19" s="80"/>
      <c r="H19" s="80"/>
      <c r="I19" s="80"/>
      <c r="J19" s="80"/>
      <c r="K19" s="77"/>
      <c r="L19" s="80"/>
      <c r="M19" s="80"/>
      <c r="N19" s="80"/>
      <c r="O19" s="80"/>
      <c r="P19" s="80"/>
      <c r="Q19" s="80"/>
      <c r="R19" s="36"/>
      <c r="S19" s="37"/>
    </row>
    <row r="20" s="33" customFormat="true" ht="36" hidden="false" customHeight="true" outlineLevel="0" collapsed="false">
      <c r="A20" s="66" t="s">
        <v>87</v>
      </c>
      <c r="B20" s="80"/>
      <c r="C20" s="80"/>
      <c r="D20" s="80"/>
      <c r="E20" s="80"/>
      <c r="F20" s="80"/>
      <c r="G20" s="80"/>
      <c r="H20" s="80"/>
      <c r="I20" s="80"/>
      <c r="J20" s="80"/>
      <c r="K20" s="77"/>
      <c r="L20" s="80"/>
      <c r="M20" s="80"/>
      <c r="N20" s="80"/>
      <c r="O20" s="80"/>
      <c r="P20" s="80"/>
      <c r="Q20" s="80"/>
      <c r="R20" s="36"/>
      <c r="S20" s="37"/>
    </row>
    <row r="21" s="33" customFormat="true" ht="36" hidden="false" customHeight="true" outlineLevel="0" collapsed="false">
      <c r="A21" s="66" t="s">
        <v>88</v>
      </c>
      <c r="B21" s="78"/>
      <c r="C21" s="78"/>
      <c r="D21" s="78"/>
      <c r="E21" s="78"/>
      <c r="F21" s="78"/>
      <c r="G21" s="78"/>
      <c r="H21" s="78"/>
      <c r="I21" s="78"/>
      <c r="J21" s="78"/>
      <c r="K21" s="76"/>
      <c r="L21" s="78"/>
      <c r="M21" s="78"/>
      <c r="N21" s="78"/>
      <c r="O21" s="78"/>
      <c r="P21" s="78"/>
      <c r="Q21" s="78"/>
      <c r="R21" s="36"/>
      <c r="S21" s="37"/>
    </row>
    <row r="22" s="33" customFormat="true" ht="36" hidden="false" customHeight="true" outlineLevel="0" collapsed="false">
      <c r="A22" s="66" t="s">
        <v>89</v>
      </c>
      <c r="B22" s="80"/>
      <c r="C22" s="80"/>
      <c r="D22" s="80"/>
      <c r="E22" s="80"/>
      <c r="F22" s="80"/>
      <c r="G22" s="80"/>
      <c r="H22" s="80"/>
      <c r="I22" s="80"/>
      <c r="J22" s="80"/>
      <c r="K22" s="77"/>
      <c r="L22" s="80"/>
      <c r="M22" s="80"/>
      <c r="N22" s="80"/>
      <c r="O22" s="80"/>
      <c r="P22" s="80"/>
      <c r="Q22" s="80"/>
      <c r="R22" s="36"/>
      <c r="S22" s="37"/>
    </row>
    <row r="23" s="33" customFormat="true" ht="36" hidden="false" customHeight="true" outlineLevel="0" collapsed="false">
      <c r="A23" s="66" t="s">
        <v>90</v>
      </c>
      <c r="B23" s="80"/>
      <c r="C23" s="80"/>
      <c r="D23" s="80"/>
      <c r="E23" s="80"/>
      <c r="F23" s="80"/>
      <c r="G23" s="80"/>
      <c r="H23" s="80"/>
      <c r="I23" s="80"/>
      <c r="J23" s="80"/>
      <c r="K23" s="77"/>
      <c r="L23" s="80"/>
      <c r="M23" s="80"/>
      <c r="N23" s="80"/>
      <c r="O23" s="80"/>
      <c r="P23" s="80"/>
      <c r="Q23" s="80"/>
      <c r="R23" s="36"/>
      <c r="S23" s="37"/>
    </row>
    <row r="24" s="33" customFormat="true" ht="36" hidden="false" customHeight="true" outlineLevel="0" collapsed="false">
      <c r="A24" s="66" t="s">
        <v>91</v>
      </c>
      <c r="B24" s="80"/>
      <c r="C24" s="80"/>
      <c r="D24" s="80"/>
      <c r="E24" s="80"/>
      <c r="F24" s="80"/>
      <c r="G24" s="80"/>
      <c r="H24" s="80"/>
      <c r="I24" s="80"/>
      <c r="J24" s="80"/>
      <c r="K24" s="77"/>
      <c r="L24" s="80"/>
      <c r="M24" s="80"/>
      <c r="N24" s="80"/>
      <c r="O24" s="80"/>
      <c r="P24" s="80"/>
      <c r="Q24" s="80"/>
      <c r="R24" s="36"/>
      <c r="S24" s="37"/>
    </row>
    <row r="25" s="33" customFormat="true" ht="36" hidden="false" customHeight="true" outlineLevel="0" collapsed="false">
      <c r="A25" s="66" t="s">
        <v>92</v>
      </c>
      <c r="B25" s="78"/>
      <c r="C25" s="78"/>
      <c r="D25" s="78"/>
      <c r="E25" s="78"/>
      <c r="F25" s="78"/>
      <c r="G25" s="78"/>
      <c r="H25" s="78"/>
      <c r="I25" s="78"/>
      <c r="J25" s="78"/>
      <c r="K25" s="76"/>
      <c r="L25" s="78"/>
      <c r="M25" s="78"/>
      <c r="N25" s="78"/>
      <c r="O25" s="78"/>
      <c r="P25" s="78"/>
      <c r="Q25" s="78"/>
      <c r="R25" s="36"/>
      <c r="S25" s="37"/>
    </row>
    <row r="26" s="33" customFormat="true" ht="36" hidden="false" customHeight="true" outlineLevel="0" collapsed="false">
      <c r="A26" s="66" t="s">
        <v>93</v>
      </c>
      <c r="B26" s="78"/>
      <c r="C26" s="78" t="n">
        <v>6</v>
      </c>
      <c r="D26" s="78"/>
      <c r="E26" s="78" t="n">
        <v>6</v>
      </c>
      <c r="F26" s="78"/>
      <c r="G26" s="78"/>
      <c r="H26" s="78" t="n">
        <v>1</v>
      </c>
      <c r="I26" s="78"/>
      <c r="J26" s="78" t="n">
        <v>5</v>
      </c>
      <c r="K26" s="76"/>
      <c r="L26" s="78" t="n">
        <v>6</v>
      </c>
      <c r="M26" s="78"/>
      <c r="N26" s="78"/>
      <c r="O26" s="78" t="n">
        <v>6</v>
      </c>
      <c r="P26" s="78" t="n">
        <v>1</v>
      </c>
      <c r="Q26" s="78"/>
      <c r="R26" s="36"/>
      <c r="S26" s="37"/>
    </row>
    <row r="27" s="33" customFormat="true" ht="36" hidden="false" customHeight="true" outlineLevel="0" collapsed="false">
      <c r="A27" s="66" t="s">
        <v>94</v>
      </c>
      <c r="B27" s="80"/>
      <c r="C27" s="80"/>
      <c r="D27" s="80"/>
      <c r="E27" s="80"/>
      <c r="F27" s="80"/>
      <c r="G27" s="80"/>
      <c r="H27" s="80"/>
      <c r="I27" s="80"/>
      <c r="J27" s="80"/>
      <c r="K27" s="77"/>
      <c r="L27" s="80"/>
      <c r="M27" s="80"/>
      <c r="N27" s="80"/>
      <c r="O27" s="80"/>
      <c r="P27" s="80"/>
      <c r="Q27" s="80"/>
      <c r="R27" s="36"/>
      <c r="S27" s="37"/>
    </row>
    <row r="28" s="33" customFormat="true" ht="36" hidden="false" customHeight="true" outlineLevel="0" collapsed="false">
      <c r="A28" s="66" t="s">
        <v>95</v>
      </c>
      <c r="B28" s="80"/>
      <c r="C28" s="80" t="n">
        <v>0</v>
      </c>
      <c r="D28" s="80" t="n">
        <v>0</v>
      </c>
      <c r="E28" s="80"/>
      <c r="F28" s="80"/>
      <c r="G28" s="80"/>
      <c r="H28" s="80"/>
      <c r="I28" s="80"/>
      <c r="J28" s="80" t="n">
        <v>0</v>
      </c>
      <c r="K28" s="77"/>
      <c r="L28" s="80" t="n">
        <v>0</v>
      </c>
      <c r="M28" s="80"/>
      <c r="N28" s="80"/>
      <c r="O28" s="80" t="n">
        <v>0</v>
      </c>
      <c r="P28" s="80"/>
      <c r="Q28" s="80"/>
      <c r="R28" s="36"/>
      <c r="S28" s="37"/>
    </row>
    <row r="29" s="33" customFormat="true" ht="36" hidden="false" customHeight="true" outlineLevel="0" collapsed="false">
      <c r="A29" s="66" t="s">
        <v>96</v>
      </c>
      <c r="B29" s="78"/>
      <c r="C29" s="78" t="n">
        <v>0</v>
      </c>
      <c r="D29" s="78"/>
      <c r="E29" s="78" t="n">
        <v>0</v>
      </c>
      <c r="F29" s="78"/>
      <c r="G29" s="78"/>
      <c r="H29" s="78" t="n">
        <v>0</v>
      </c>
      <c r="I29" s="78"/>
      <c r="J29" s="78" t="n">
        <v>0</v>
      </c>
      <c r="K29" s="76"/>
      <c r="L29" s="78" t="n">
        <v>0</v>
      </c>
      <c r="M29" s="78"/>
      <c r="N29" s="78"/>
      <c r="O29" s="78" t="n">
        <v>0</v>
      </c>
      <c r="P29" s="78"/>
      <c r="Q29" s="78"/>
      <c r="R29" s="36"/>
      <c r="S29" s="37"/>
    </row>
    <row r="30" s="33" customFormat="true" ht="36" hidden="false" customHeight="true" outlineLevel="0" collapsed="false">
      <c r="A30" s="66" t="s">
        <v>97</v>
      </c>
      <c r="B30" s="80"/>
      <c r="C30" s="80"/>
      <c r="D30" s="80"/>
      <c r="E30" s="80"/>
      <c r="F30" s="80"/>
      <c r="G30" s="80"/>
      <c r="H30" s="80"/>
      <c r="I30" s="80"/>
      <c r="J30" s="80"/>
      <c r="K30" s="77"/>
      <c r="L30" s="80"/>
      <c r="M30" s="80"/>
      <c r="N30" s="80"/>
      <c r="O30" s="80"/>
      <c r="P30" s="80"/>
      <c r="Q30" s="80"/>
      <c r="R30" s="36"/>
      <c r="S30" s="37"/>
    </row>
    <row r="31" s="33" customFormat="true" ht="36" hidden="false" customHeight="true" outlineLevel="0" collapsed="false">
      <c r="A31" s="66" t="s">
        <v>98</v>
      </c>
      <c r="B31" s="80"/>
      <c r="C31" s="80"/>
      <c r="D31" s="80"/>
      <c r="E31" s="80"/>
      <c r="F31" s="80"/>
      <c r="G31" s="80"/>
      <c r="H31" s="80"/>
      <c r="I31" s="80"/>
      <c r="J31" s="80"/>
      <c r="K31" s="77"/>
      <c r="L31" s="80"/>
      <c r="M31" s="80"/>
      <c r="N31" s="80"/>
      <c r="O31" s="80"/>
      <c r="P31" s="80"/>
      <c r="Q31" s="80"/>
      <c r="R31" s="36"/>
      <c r="S31" s="37"/>
    </row>
    <row r="32" s="33" customFormat="true" ht="36" hidden="false" customHeight="true" outlineLevel="0" collapsed="false">
      <c r="A32" s="66" t="s">
        <v>99</v>
      </c>
      <c r="B32" s="78"/>
      <c r="C32" s="78"/>
      <c r="D32" s="78"/>
      <c r="E32" s="78"/>
      <c r="F32" s="78"/>
      <c r="G32" s="78"/>
      <c r="H32" s="78"/>
      <c r="I32" s="78"/>
      <c r="J32" s="78"/>
      <c r="K32" s="76"/>
      <c r="L32" s="78"/>
      <c r="M32" s="78"/>
      <c r="N32" s="78"/>
      <c r="O32" s="78"/>
      <c r="P32" s="78"/>
      <c r="Q32" s="78"/>
      <c r="R32" s="36"/>
      <c r="S32" s="37"/>
    </row>
    <row r="33" s="33" customFormat="true" ht="36" hidden="false" customHeight="true" outlineLevel="0" collapsed="false">
      <c r="A33" s="66" t="s">
        <v>100</v>
      </c>
      <c r="B33" s="78"/>
      <c r="C33" s="78" t="n">
        <v>21</v>
      </c>
      <c r="D33" s="78" t="n">
        <v>19</v>
      </c>
      <c r="E33" s="78" t="n">
        <v>2</v>
      </c>
      <c r="F33" s="78"/>
      <c r="G33" s="78"/>
      <c r="H33" s="78"/>
      <c r="I33" s="78"/>
      <c r="J33" s="78" t="n">
        <v>20</v>
      </c>
      <c r="K33" s="76"/>
      <c r="L33" s="78" t="n">
        <v>21</v>
      </c>
      <c r="M33" s="78"/>
      <c r="N33" s="78" t="n">
        <v>13</v>
      </c>
      <c r="O33" s="78" t="n">
        <v>7</v>
      </c>
      <c r="P33" s="78" t="n">
        <v>1</v>
      </c>
      <c r="Q33" s="78"/>
      <c r="R33" s="36"/>
      <c r="S33" s="37"/>
    </row>
    <row r="34" s="33" customFormat="true" ht="36" hidden="false" customHeight="true" outlineLevel="0" collapsed="false">
      <c r="A34" s="66" t="s">
        <v>101</v>
      </c>
      <c r="B34" s="78" t="n">
        <v>7</v>
      </c>
      <c r="C34" s="78" t="n">
        <v>124</v>
      </c>
      <c r="D34" s="78" t="n">
        <v>61</v>
      </c>
      <c r="E34" s="78" t="n">
        <v>56</v>
      </c>
      <c r="F34" s="78" t="n">
        <v>7</v>
      </c>
      <c r="G34" s="78" t="s">
        <v>113</v>
      </c>
      <c r="H34" s="78" t="n">
        <v>8</v>
      </c>
      <c r="I34" s="78" t="n">
        <v>1</v>
      </c>
      <c r="J34" s="78" t="s">
        <v>113</v>
      </c>
      <c r="K34" s="76" t="s">
        <v>113</v>
      </c>
      <c r="L34" s="78" t="n">
        <v>122</v>
      </c>
      <c r="M34" s="78" t="s">
        <v>113</v>
      </c>
      <c r="N34" s="78" t="n">
        <v>90</v>
      </c>
      <c r="O34" s="78" t="n">
        <v>32</v>
      </c>
      <c r="P34" s="78" t="s">
        <v>113</v>
      </c>
      <c r="Q34" s="78" t="s">
        <v>113</v>
      </c>
      <c r="R34" s="36"/>
      <c r="S34" s="37"/>
    </row>
    <row r="35" s="33" customFormat="true" ht="36" hidden="false" customHeight="true" outlineLevel="0" collapsed="false">
      <c r="A35" s="66" t="s">
        <v>102</v>
      </c>
      <c r="B35" s="78"/>
      <c r="C35" s="78" t="n">
        <v>0</v>
      </c>
      <c r="D35" s="78"/>
      <c r="E35" s="78" t="n">
        <v>0</v>
      </c>
      <c r="F35" s="78"/>
      <c r="G35" s="78"/>
      <c r="H35" s="78"/>
      <c r="I35" s="78"/>
      <c r="J35" s="78" t="n">
        <v>0</v>
      </c>
      <c r="K35" s="76"/>
      <c r="L35" s="78" t="n">
        <v>0</v>
      </c>
      <c r="M35" s="78"/>
      <c r="N35" s="78"/>
      <c r="O35" s="78" t="n">
        <v>0</v>
      </c>
      <c r="P35" s="78"/>
      <c r="Q35" s="78" t="n">
        <v>0</v>
      </c>
      <c r="R35" s="36"/>
      <c r="S35" s="37"/>
    </row>
    <row r="36" s="33" customFormat="true" ht="36" hidden="false" customHeight="true" outlineLevel="0" collapsed="false">
      <c r="A36" s="66" t="s">
        <v>103</v>
      </c>
      <c r="B36" s="78"/>
      <c r="C36" s="78" t="n">
        <v>0</v>
      </c>
      <c r="D36" s="78" t="n">
        <v>0</v>
      </c>
      <c r="E36" s="78"/>
      <c r="F36" s="78"/>
      <c r="G36" s="78"/>
      <c r="H36" s="78"/>
      <c r="I36" s="78"/>
      <c r="J36" s="78"/>
      <c r="K36" s="76"/>
      <c r="L36" s="78" t="n">
        <v>0</v>
      </c>
      <c r="M36" s="78"/>
      <c r="N36" s="78" t="n">
        <v>0</v>
      </c>
      <c r="O36" s="78"/>
      <c r="P36" s="78"/>
      <c r="Q36" s="78"/>
      <c r="R36" s="36"/>
      <c r="S36" s="37"/>
    </row>
    <row r="37" s="33" customFormat="true" ht="36" hidden="false" customHeight="true" outlineLevel="0" collapsed="false">
      <c r="A37" s="66" t="s">
        <v>104</v>
      </c>
      <c r="B37" s="78"/>
      <c r="C37" s="78" t="n">
        <v>16</v>
      </c>
      <c r="D37" s="78" t="n">
        <v>16</v>
      </c>
      <c r="E37" s="78"/>
      <c r="F37" s="78"/>
      <c r="G37" s="78"/>
      <c r="H37" s="78"/>
      <c r="I37" s="78"/>
      <c r="J37" s="78" t="n">
        <v>16</v>
      </c>
      <c r="K37" s="76"/>
      <c r="L37" s="78" t="n">
        <v>16</v>
      </c>
      <c r="M37" s="78"/>
      <c r="N37" s="78" t="n">
        <v>10</v>
      </c>
      <c r="O37" s="78" t="n">
        <v>6</v>
      </c>
      <c r="P37" s="78"/>
      <c r="Q37" s="78"/>
      <c r="R37" s="36"/>
      <c r="S37" s="37"/>
    </row>
    <row r="38" s="33" customFormat="true" ht="36" hidden="false" customHeight="true" outlineLevel="0" collapsed="false">
      <c r="A38" s="66" t="s">
        <v>105</v>
      </c>
      <c r="B38" s="78"/>
      <c r="C38" s="78" t="n">
        <v>10</v>
      </c>
      <c r="D38" s="78" t="n">
        <v>2</v>
      </c>
      <c r="E38" s="78" t="n">
        <v>8</v>
      </c>
      <c r="F38" s="78"/>
      <c r="G38" s="78"/>
      <c r="H38" s="78" t="n">
        <v>4</v>
      </c>
      <c r="I38" s="78"/>
      <c r="J38" s="78"/>
      <c r="K38" s="76"/>
      <c r="L38" s="78" t="n">
        <v>5</v>
      </c>
      <c r="M38" s="78"/>
      <c r="N38" s="78" t="n">
        <v>1</v>
      </c>
      <c r="O38" s="78" t="n">
        <v>1</v>
      </c>
      <c r="P38" s="78" t="n">
        <v>3</v>
      </c>
      <c r="Q38" s="78" t="n">
        <v>1</v>
      </c>
      <c r="R38" s="36"/>
      <c r="S38" s="37"/>
    </row>
    <row r="39" s="33" customFormat="true" ht="36" hidden="false" customHeight="true" outlineLevel="0" collapsed="false">
      <c r="A39" s="66" t="s">
        <v>106</v>
      </c>
      <c r="B39" s="78" t="n">
        <v>3</v>
      </c>
      <c r="C39" s="78"/>
      <c r="D39" s="78"/>
      <c r="E39" s="78"/>
      <c r="F39" s="78"/>
      <c r="G39" s="78"/>
      <c r="H39" s="78"/>
      <c r="I39" s="78" t="n">
        <v>20</v>
      </c>
      <c r="J39" s="78"/>
      <c r="K39" s="76"/>
      <c r="L39" s="78" t="n">
        <v>3</v>
      </c>
      <c r="M39" s="78"/>
      <c r="N39" s="78"/>
      <c r="O39" s="78" t="n">
        <v>1</v>
      </c>
      <c r="P39" s="78" t="n">
        <v>2</v>
      </c>
      <c r="Q39" s="78"/>
      <c r="R39" s="36"/>
      <c r="S39" s="37"/>
    </row>
    <row r="40" customFormat="false" ht="32.25" hidden="false" customHeight="true" outlineLevel="0" collapsed="false">
      <c r="A40" s="102" t="s">
        <v>107</v>
      </c>
      <c r="B40" s="103" t="n">
        <f aca="false">SUM(B11:B39)</f>
        <v>10</v>
      </c>
      <c r="C40" s="103" t="n">
        <f aca="false">SUM(C11:C39)</f>
        <v>177</v>
      </c>
      <c r="D40" s="103" t="n">
        <f aca="false">SUM(D11:D39)</f>
        <v>98</v>
      </c>
      <c r="E40" s="103" t="n">
        <f aca="false">SUM(E11:E39)</f>
        <v>72</v>
      </c>
      <c r="F40" s="103" t="n">
        <f aca="false">SUM(F11:F39)</f>
        <v>7</v>
      </c>
      <c r="G40" s="103" t="n">
        <f aca="false">SUM(G11:G39)</f>
        <v>0</v>
      </c>
      <c r="H40" s="103" t="n">
        <f aca="false">SUM(H11:H39)</f>
        <v>13</v>
      </c>
      <c r="I40" s="103" t="n">
        <f aca="false">SUM(I11:I39)</f>
        <v>21</v>
      </c>
      <c r="J40" s="103" t="n">
        <f aca="false">SUM(J11:J39)</f>
        <v>41</v>
      </c>
      <c r="K40" s="103" t="n">
        <f aca="false">SUM(K11:K39)</f>
        <v>0</v>
      </c>
      <c r="L40" s="103" t="n">
        <f aca="false">SUM(L11:L39)</f>
        <v>173</v>
      </c>
      <c r="M40" s="103" t="n">
        <f aca="false">SUM(M11:M39)</f>
        <v>0</v>
      </c>
      <c r="N40" s="103" t="n">
        <f aca="false">SUM(N11:N39)</f>
        <v>114</v>
      </c>
      <c r="O40" s="103" t="n">
        <f aca="false">SUM(O11:O39)</f>
        <v>53</v>
      </c>
      <c r="P40" s="103" t="n">
        <f aca="false">SUM(P11:P39)</f>
        <v>7</v>
      </c>
      <c r="Q40" s="103" t="n">
        <f aca="false">SUM(Q11:Q39)</f>
        <v>1</v>
      </c>
      <c r="R40" s="36"/>
      <c r="S40" s="37"/>
    </row>
    <row r="41" customFormat="false" ht="17.25" hidden="false" customHeight="true" outlineLevel="0" collapsed="false">
      <c r="A41" s="41"/>
    </row>
    <row r="42" customFormat="false" ht="17.25" hidden="false" customHeight="true" outlineLevel="0" collapsed="false">
      <c r="A42" s="41"/>
    </row>
    <row r="43" customFormat="false" ht="17.25" hidden="false" customHeight="true" outlineLevel="0" collapsed="false">
      <c r="A43" s="41"/>
    </row>
    <row r="44" customFormat="false" ht="47.25" hidden="false" customHeight="true" outlineLevel="0" collapsed="false">
      <c r="A44" s="41"/>
      <c r="D44" s="42"/>
    </row>
  </sheetData>
  <sheetProtection algorithmName="SHA-512" hashValue="pwGBEW9P2ZBdyXW8yDmABvwiPlLzimMunS58zU7aMebUlpoLqM0QRC0ODQAmesMcqI8Dri73agxa5USIgLEUeg==" saltValue="PaTilikbrb5bDMaeL8pTXw==" spinCount="100000" sheet="true" objects="true" scenarios="true"/>
  <protectedRanges>
    <protectedRange name="edit" sqref="B11:Q39"/>
  </protectedRanges>
  <mergeCells count="22">
    <mergeCell ref="A3:Q3"/>
    <mergeCell ref="A5:A8"/>
    <mergeCell ref="B5:B8"/>
    <mergeCell ref="C5:F5"/>
    <mergeCell ref="G5:G8"/>
    <mergeCell ref="H5:H8"/>
    <mergeCell ref="I5:I8"/>
    <mergeCell ref="J5:J8"/>
    <mergeCell ref="K5:K8"/>
    <mergeCell ref="L5:P5"/>
    <mergeCell ref="Q5:Q8"/>
    <mergeCell ref="C6:C8"/>
    <mergeCell ref="D6:F6"/>
    <mergeCell ref="L6:L8"/>
    <mergeCell ref="M6:P6"/>
    <mergeCell ref="D7:D8"/>
    <mergeCell ref="E7:E8"/>
    <mergeCell ref="F7:F8"/>
    <mergeCell ref="M7:M8"/>
    <mergeCell ref="N7:O7"/>
    <mergeCell ref="P7:P8"/>
    <mergeCell ref="A10:Q1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S44"/>
  <sheetViews>
    <sheetView showFormulas="false" showGridLines="true" showRowColHeaders="true" showZeros="false" rightToLeft="false" tabSelected="false" showOutlineSymbols="true" defaultGridColor="true" view="pageBreakPreview" topLeftCell="A11" colorId="64" zoomScale="100" zoomScaleNormal="40" zoomScalePageLayoutView="100" workbookViewId="0">
      <selection pane="topLeft" activeCell="B11" activeCellId="0" sqref="B11"/>
    </sheetView>
  </sheetViews>
  <sheetFormatPr defaultColWidth="9.1484375" defaultRowHeight="12.75" zeroHeight="false" outlineLevelRow="0" outlineLevelCol="0"/>
  <cols>
    <col collapsed="false" customWidth="true" hidden="false" outlineLevel="0" max="1" min="1" style="24" width="67.86"/>
    <col collapsed="false" customWidth="true" hidden="false" outlineLevel="0" max="2" min="2" style="24" width="17.57"/>
    <col collapsed="false" customWidth="true" hidden="false" outlineLevel="0" max="3" min="3" style="24" width="13.71"/>
    <col collapsed="false" customWidth="true" hidden="false" outlineLevel="0" max="4" min="4" style="24" width="17.86"/>
    <col collapsed="false" customWidth="true" hidden="false" outlineLevel="0" max="7" min="5" style="24" width="18.14"/>
    <col collapsed="false" customWidth="true" hidden="false" outlineLevel="0" max="8" min="8" style="24" width="22.71"/>
    <col collapsed="false" customWidth="true" hidden="false" outlineLevel="0" max="9" min="9" style="24" width="18.57"/>
    <col collapsed="false" customWidth="true" hidden="false" outlineLevel="0" max="10" min="10" style="24" width="24.42"/>
    <col collapsed="false" customWidth="true" hidden="false" outlineLevel="0" max="11" min="11" style="24" width="23.14"/>
    <col collapsed="false" customWidth="true" hidden="false" outlineLevel="0" max="12" min="12" style="24" width="14.57"/>
    <col collapsed="false" customWidth="true" hidden="false" outlineLevel="0" max="13" min="13" style="24" width="18.14"/>
    <col collapsed="false" customWidth="true" hidden="false" outlineLevel="0" max="14" min="14" style="24" width="14.57"/>
    <col collapsed="false" customWidth="true" hidden="false" outlineLevel="0" max="16" min="15" style="24" width="19.42"/>
    <col collapsed="false" customWidth="true" hidden="false" outlineLevel="0" max="17" min="17" style="24" width="19.14"/>
    <col collapsed="false" customWidth="true" hidden="false" outlineLevel="0" max="18" min="18" style="24" width="19.71"/>
    <col collapsed="false" customWidth="false" hidden="false" outlineLevel="0" max="16384" min="19" style="24" width="9.14"/>
  </cols>
  <sheetData>
    <row r="3" customFormat="false" ht="38.25" hidden="false" customHeight="true" outlineLevel="0" collapsed="false">
      <c r="A3" s="25" t="s">
        <v>77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5" s="28" customFormat="true" ht="30.75" hidden="false" customHeight="true" outlineLevel="0" collapsed="false">
      <c r="A5" s="26" t="s">
        <v>1</v>
      </c>
      <c r="B5" s="26" t="s">
        <v>2</v>
      </c>
      <c r="C5" s="26" t="s">
        <v>3</v>
      </c>
      <c r="D5" s="26"/>
      <c r="E5" s="26"/>
      <c r="F5" s="26"/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/>
      <c r="N5" s="26"/>
      <c r="O5" s="26"/>
      <c r="P5" s="26"/>
      <c r="Q5" s="26" t="s">
        <v>10</v>
      </c>
    </row>
    <row r="6" s="28" customFormat="true" ht="13.5" hidden="false" customHeight="true" outlineLevel="0" collapsed="false">
      <c r="A6" s="26"/>
      <c r="B6" s="26"/>
      <c r="C6" s="26" t="s">
        <v>11</v>
      </c>
      <c r="D6" s="26" t="s">
        <v>12</v>
      </c>
      <c r="E6" s="26"/>
      <c r="F6" s="26"/>
      <c r="G6" s="26"/>
      <c r="H6" s="26"/>
      <c r="I6" s="26"/>
      <c r="J6" s="26"/>
      <c r="K6" s="26"/>
      <c r="L6" s="26" t="s">
        <v>13</v>
      </c>
      <c r="M6" s="29" t="s">
        <v>14</v>
      </c>
      <c r="N6" s="29"/>
      <c r="O6" s="29"/>
      <c r="P6" s="29"/>
      <c r="Q6" s="26"/>
    </row>
    <row r="7" s="28" customFormat="true" ht="63.75" hidden="false" customHeight="true" outlineLevel="0" collapsed="false">
      <c r="A7" s="26"/>
      <c r="B7" s="26"/>
      <c r="C7" s="26"/>
      <c r="D7" s="26" t="s">
        <v>15</v>
      </c>
      <c r="E7" s="26" t="s">
        <v>16</v>
      </c>
      <c r="F7" s="26" t="s">
        <v>17</v>
      </c>
      <c r="G7" s="26"/>
      <c r="H7" s="26"/>
      <c r="I7" s="26"/>
      <c r="J7" s="26"/>
      <c r="K7" s="26"/>
      <c r="L7" s="26"/>
      <c r="M7" s="26" t="s">
        <v>18</v>
      </c>
      <c r="N7" s="26" t="s">
        <v>19</v>
      </c>
      <c r="O7" s="26"/>
      <c r="P7" s="26" t="s">
        <v>20</v>
      </c>
      <c r="Q7" s="26"/>
    </row>
    <row r="8" customFormat="false" ht="24.75" hidden="false" customHeight="true" outlineLevel="0" collapsed="false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30" t="s">
        <v>21</v>
      </c>
      <c r="O8" s="30" t="s">
        <v>22</v>
      </c>
      <c r="P8" s="26"/>
      <c r="Q8" s="26"/>
    </row>
    <row r="9" customFormat="false" ht="12.75" hidden="false" customHeight="false" outlineLevel="0" collapsed="false">
      <c r="A9" s="64" t="n">
        <v>1</v>
      </c>
      <c r="B9" s="64" t="n">
        <v>2</v>
      </c>
      <c r="C9" s="64" t="n">
        <v>3</v>
      </c>
      <c r="D9" s="64" t="n">
        <v>4</v>
      </c>
      <c r="E9" s="64" t="n">
        <v>5</v>
      </c>
      <c r="F9" s="64" t="n">
        <v>6</v>
      </c>
      <c r="G9" s="64" t="n">
        <v>7</v>
      </c>
      <c r="H9" s="64" t="n">
        <v>8</v>
      </c>
      <c r="I9" s="64" t="n">
        <v>9</v>
      </c>
      <c r="J9" s="64" t="n">
        <v>10</v>
      </c>
      <c r="K9" s="64" t="n">
        <v>11</v>
      </c>
      <c r="L9" s="64" t="n">
        <v>12</v>
      </c>
      <c r="M9" s="64" t="n">
        <v>13</v>
      </c>
      <c r="N9" s="64" t="n">
        <v>14</v>
      </c>
      <c r="O9" s="64" t="n">
        <v>15</v>
      </c>
      <c r="P9" s="64" t="n">
        <v>16</v>
      </c>
      <c r="Q9" s="64" t="n">
        <v>17</v>
      </c>
    </row>
    <row r="10" s="33" customFormat="true" ht="67.5" hidden="false" customHeight="true" outlineLevel="0" collapsed="false">
      <c r="A10" s="101" t="s">
        <v>130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</row>
    <row r="11" s="33" customFormat="true" ht="36" hidden="false" customHeight="true" outlineLevel="0" collapsed="false">
      <c r="A11" s="66" t="s">
        <v>78</v>
      </c>
      <c r="B11" s="80"/>
      <c r="C11" s="80" t="n">
        <v>0</v>
      </c>
      <c r="D11" s="80"/>
      <c r="E11" s="80"/>
      <c r="F11" s="80"/>
      <c r="G11" s="80"/>
      <c r="H11" s="80"/>
      <c r="I11" s="80"/>
      <c r="J11" s="80"/>
      <c r="K11" s="77"/>
      <c r="L11" s="80"/>
      <c r="M11" s="80"/>
      <c r="N11" s="80"/>
      <c r="O11" s="80"/>
      <c r="P11" s="80"/>
      <c r="Q11" s="80"/>
      <c r="R11" s="36"/>
      <c r="S11" s="37"/>
    </row>
    <row r="12" s="33" customFormat="true" ht="36" hidden="false" customHeight="true" outlineLevel="0" collapsed="false">
      <c r="A12" s="66" t="s">
        <v>79</v>
      </c>
      <c r="B12" s="80"/>
      <c r="C12" s="80"/>
      <c r="D12" s="80"/>
      <c r="E12" s="80"/>
      <c r="F12" s="80"/>
      <c r="G12" s="80"/>
      <c r="H12" s="80"/>
      <c r="I12" s="80"/>
      <c r="J12" s="80"/>
      <c r="K12" s="77"/>
      <c r="L12" s="80"/>
      <c r="M12" s="80"/>
      <c r="N12" s="80"/>
      <c r="O12" s="80"/>
      <c r="P12" s="80"/>
      <c r="Q12" s="80"/>
      <c r="R12" s="36"/>
      <c r="S12" s="37"/>
    </row>
    <row r="13" s="33" customFormat="true" ht="36" hidden="false" customHeight="true" outlineLevel="0" collapsed="false">
      <c r="A13" s="66" t="s">
        <v>80</v>
      </c>
      <c r="B13" s="78"/>
      <c r="C13" s="78"/>
      <c r="D13" s="78"/>
      <c r="E13" s="78"/>
      <c r="F13" s="78"/>
      <c r="G13" s="78"/>
      <c r="H13" s="78"/>
      <c r="I13" s="78"/>
      <c r="J13" s="78"/>
      <c r="K13" s="76"/>
      <c r="L13" s="78"/>
      <c r="M13" s="78"/>
      <c r="N13" s="78"/>
      <c r="O13" s="78"/>
      <c r="P13" s="78"/>
      <c r="Q13" s="78"/>
      <c r="R13" s="36"/>
      <c r="S13" s="37"/>
    </row>
    <row r="14" s="33" customFormat="true" ht="36" hidden="false" customHeight="true" outlineLevel="0" collapsed="false">
      <c r="A14" s="66" t="s">
        <v>81</v>
      </c>
      <c r="B14" s="80"/>
      <c r="C14" s="80"/>
      <c r="D14" s="80"/>
      <c r="E14" s="80"/>
      <c r="F14" s="80"/>
      <c r="G14" s="80"/>
      <c r="H14" s="80"/>
      <c r="I14" s="80"/>
      <c r="J14" s="80"/>
      <c r="K14" s="77"/>
      <c r="L14" s="80"/>
      <c r="M14" s="80"/>
      <c r="N14" s="80"/>
      <c r="O14" s="80"/>
      <c r="P14" s="80"/>
      <c r="Q14" s="80"/>
      <c r="R14" s="36"/>
      <c r="S14" s="37"/>
    </row>
    <row r="15" s="33" customFormat="true" ht="36" hidden="false" customHeight="true" outlineLevel="0" collapsed="false">
      <c r="A15" s="66" t="s">
        <v>82</v>
      </c>
      <c r="B15" s="78"/>
      <c r="C15" s="78"/>
      <c r="D15" s="78"/>
      <c r="E15" s="78"/>
      <c r="F15" s="78"/>
      <c r="G15" s="78"/>
      <c r="H15" s="78"/>
      <c r="I15" s="78"/>
      <c r="J15" s="78"/>
      <c r="K15" s="76"/>
      <c r="L15" s="78"/>
      <c r="M15" s="78"/>
      <c r="N15" s="78"/>
      <c r="O15" s="78"/>
      <c r="P15" s="78"/>
      <c r="Q15" s="78"/>
      <c r="R15" s="36"/>
      <c r="S15" s="37"/>
    </row>
    <row r="16" s="33" customFormat="true" ht="36" hidden="false" customHeight="true" outlineLevel="0" collapsed="false">
      <c r="A16" s="66" t="s">
        <v>83</v>
      </c>
      <c r="B16" s="80"/>
      <c r="C16" s="80"/>
      <c r="D16" s="80"/>
      <c r="E16" s="80"/>
      <c r="F16" s="80"/>
      <c r="G16" s="80"/>
      <c r="H16" s="80"/>
      <c r="I16" s="80"/>
      <c r="J16" s="80"/>
      <c r="K16" s="77"/>
      <c r="L16" s="80"/>
      <c r="M16" s="80"/>
      <c r="N16" s="80"/>
      <c r="O16" s="80"/>
      <c r="P16" s="80"/>
      <c r="Q16" s="80"/>
      <c r="R16" s="36"/>
      <c r="S16" s="37"/>
    </row>
    <row r="17" s="33" customFormat="true" ht="36" hidden="false" customHeight="true" outlineLevel="0" collapsed="false">
      <c r="A17" s="66" t="s">
        <v>84</v>
      </c>
      <c r="B17" s="80"/>
      <c r="C17" s="80"/>
      <c r="D17" s="80"/>
      <c r="E17" s="80"/>
      <c r="F17" s="80"/>
      <c r="G17" s="80"/>
      <c r="H17" s="80"/>
      <c r="I17" s="80"/>
      <c r="J17" s="80"/>
      <c r="K17" s="77"/>
      <c r="L17" s="80"/>
      <c r="M17" s="80"/>
      <c r="N17" s="80"/>
      <c r="O17" s="80"/>
      <c r="P17" s="80"/>
      <c r="Q17" s="80"/>
      <c r="R17" s="36"/>
      <c r="S17" s="37"/>
    </row>
    <row r="18" s="33" customFormat="true" ht="36" hidden="false" customHeight="true" outlineLevel="0" collapsed="false">
      <c r="A18" s="66" t="s">
        <v>85</v>
      </c>
      <c r="B18" s="80"/>
      <c r="C18" s="80"/>
      <c r="D18" s="80"/>
      <c r="E18" s="80"/>
      <c r="F18" s="80"/>
      <c r="G18" s="80"/>
      <c r="H18" s="80"/>
      <c r="I18" s="80"/>
      <c r="J18" s="80"/>
      <c r="K18" s="77"/>
      <c r="L18" s="80"/>
      <c r="M18" s="80"/>
      <c r="N18" s="80"/>
      <c r="O18" s="80"/>
      <c r="P18" s="80"/>
      <c r="Q18" s="80"/>
      <c r="R18" s="36"/>
      <c r="S18" s="37"/>
    </row>
    <row r="19" s="33" customFormat="true" ht="36" hidden="false" customHeight="true" outlineLevel="0" collapsed="false">
      <c r="A19" s="66" t="s">
        <v>86</v>
      </c>
      <c r="B19" s="80"/>
      <c r="C19" s="80"/>
      <c r="D19" s="80"/>
      <c r="E19" s="80"/>
      <c r="F19" s="80"/>
      <c r="G19" s="80"/>
      <c r="H19" s="80"/>
      <c r="I19" s="80"/>
      <c r="J19" s="80"/>
      <c r="K19" s="77"/>
      <c r="L19" s="80"/>
      <c r="M19" s="80"/>
      <c r="N19" s="80"/>
      <c r="O19" s="80"/>
      <c r="P19" s="80"/>
      <c r="Q19" s="80"/>
      <c r="R19" s="36"/>
      <c r="S19" s="37"/>
    </row>
    <row r="20" s="33" customFormat="true" ht="36" hidden="false" customHeight="true" outlineLevel="0" collapsed="false">
      <c r="A20" s="66" t="s">
        <v>87</v>
      </c>
      <c r="B20" s="80"/>
      <c r="C20" s="80"/>
      <c r="D20" s="80"/>
      <c r="E20" s="80"/>
      <c r="F20" s="80"/>
      <c r="G20" s="80"/>
      <c r="H20" s="80"/>
      <c r="I20" s="80"/>
      <c r="J20" s="80"/>
      <c r="K20" s="77"/>
      <c r="L20" s="80"/>
      <c r="M20" s="80"/>
      <c r="N20" s="80"/>
      <c r="O20" s="80"/>
      <c r="P20" s="80"/>
      <c r="Q20" s="80"/>
      <c r="R20" s="36"/>
      <c r="S20" s="37"/>
    </row>
    <row r="21" s="33" customFormat="true" ht="36" hidden="false" customHeight="true" outlineLevel="0" collapsed="false">
      <c r="A21" s="66" t="s">
        <v>88</v>
      </c>
      <c r="B21" s="78"/>
      <c r="C21" s="78"/>
      <c r="D21" s="78"/>
      <c r="E21" s="78"/>
      <c r="F21" s="78"/>
      <c r="G21" s="78"/>
      <c r="H21" s="78"/>
      <c r="I21" s="78"/>
      <c r="J21" s="78"/>
      <c r="K21" s="76"/>
      <c r="L21" s="78"/>
      <c r="M21" s="78"/>
      <c r="N21" s="78"/>
      <c r="O21" s="78"/>
      <c r="P21" s="78"/>
      <c r="Q21" s="78"/>
      <c r="R21" s="36"/>
      <c r="S21" s="37"/>
    </row>
    <row r="22" s="33" customFormat="true" ht="36" hidden="false" customHeight="true" outlineLevel="0" collapsed="false">
      <c r="A22" s="66" t="s">
        <v>89</v>
      </c>
      <c r="B22" s="80"/>
      <c r="C22" s="80"/>
      <c r="D22" s="80"/>
      <c r="E22" s="80"/>
      <c r="F22" s="80"/>
      <c r="G22" s="80"/>
      <c r="H22" s="80"/>
      <c r="I22" s="80"/>
      <c r="J22" s="80"/>
      <c r="K22" s="77"/>
      <c r="L22" s="80"/>
      <c r="M22" s="80"/>
      <c r="N22" s="80"/>
      <c r="O22" s="80"/>
      <c r="P22" s="80"/>
      <c r="Q22" s="80"/>
      <c r="R22" s="36"/>
      <c r="S22" s="37"/>
    </row>
    <row r="23" s="33" customFormat="true" ht="36" hidden="false" customHeight="true" outlineLevel="0" collapsed="false">
      <c r="A23" s="66" t="s">
        <v>90</v>
      </c>
      <c r="B23" s="80"/>
      <c r="C23" s="80"/>
      <c r="D23" s="80"/>
      <c r="E23" s="80"/>
      <c r="F23" s="80"/>
      <c r="G23" s="80"/>
      <c r="H23" s="80"/>
      <c r="I23" s="80"/>
      <c r="J23" s="80"/>
      <c r="K23" s="77"/>
      <c r="L23" s="80"/>
      <c r="M23" s="80"/>
      <c r="N23" s="80"/>
      <c r="O23" s="80"/>
      <c r="P23" s="80"/>
      <c r="Q23" s="80"/>
      <c r="R23" s="36"/>
      <c r="S23" s="37"/>
    </row>
    <row r="24" s="33" customFormat="true" ht="36" hidden="false" customHeight="true" outlineLevel="0" collapsed="false">
      <c r="A24" s="66" t="s">
        <v>91</v>
      </c>
      <c r="B24" s="80"/>
      <c r="C24" s="80"/>
      <c r="D24" s="80"/>
      <c r="E24" s="80"/>
      <c r="F24" s="80"/>
      <c r="G24" s="80"/>
      <c r="H24" s="80"/>
      <c r="I24" s="80"/>
      <c r="J24" s="80"/>
      <c r="K24" s="77"/>
      <c r="L24" s="80"/>
      <c r="M24" s="80"/>
      <c r="N24" s="80"/>
      <c r="O24" s="80"/>
      <c r="P24" s="80"/>
      <c r="Q24" s="80"/>
      <c r="R24" s="36"/>
      <c r="S24" s="37"/>
    </row>
    <row r="25" s="33" customFormat="true" ht="36" hidden="false" customHeight="true" outlineLevel="0" collapsed="false">
      <c r="A25" s="66" t="s">
        <v>92</v>
      </c>
      <c r="B25" s="80"/>
      <c r="C25" s="80"/>
      <c r="D25" s="80"/>
      <c r="E25" s="80"/>
      <c r="F25" s="80"/>
      <c r="G25" s="80"/>
      <c r="H25" s="80"/>
      <c r="I25" s="80"/>
      <c r="J25" s="80"/>
      <c r="K25" s="77"/>
      <c r="L25" s="80"/>
      <c r="M25" s="80"/>
      <c r="N25" s="80"/>
      <c r="O25" s="80"/>
      <c r="P25" s="80"/>
      <c r="Q25" s="80"/>
      <c r="R25" s="36"/>
      <c r="S25" s="37"/>
    </row>
    <row r="26" s="33" customFormat="true" ht="36" hidden="false" customHeight="true" outlineLevel="0" collapsed="false">
      <c r="A26" s="66" t="s">
        <v>93</v>
      </c>
      <c r="B26" s="78"/>
      <c r="C26" s="78"/>
      <c r="D26" s="78"/>
      <c r="E26" s="78"/>
      <c r="F26" s="78"/>
      <c r="G26" s="78"/>
      <c r="H26" s="78"/>
      <c r="I26" s="78"/>
      <c r="J26" s="78"/>
      <c r="K26" s="76"/>
      <c r="L26" s="78"/>
      <c r="M26" s="78"/>
      <c r="N26" s="78"/>
      <c r="O26" s="78"/>
      <c r="P26" s="78"/>
      <c r="Q26" s="78"/>
      <c r="R26" s="36"/>
      <c r="S26" s="37"/>
    </row>
    <row r="27" s="33" customFormat="true" ht="36" hidden="false" customHeight="true" outlineLevel="0" collapsed="false">
      <c r="A27" s="66" t="s">
        <v>94</v>
      </c>
      <c r="B27" s="80"/>
      <c r="C27" s="80"/>
      <c r="D27" s="80"/>
      <c r="E27" s="80"/>
      <c r="F27" s="80"/>
      <c r="G27" s="80"/>
      <c r="H27" s="80"/>
      <c r="I27" s="80"/>
      <c r="J27" s="80"/>
      <c r="K27" s="77"/>
      <c r="L27" s="80"/>
      <c r="M27" s="80"/>
      <c r="N27" s="80"/>
      <c r="O27" s="80"/>
      <c r="P27" s="80"/>
      <c r="Q27" s="80"/>
      <c r="R27" s="36"/>
      <c r="S27" s="37"/>
    </row>
    <row r="28" s="33" customFormat="true" ht="36" hidden="false" customHeight="true" outlineLevel="0" collapsed="false">
      <c r="A28" s="66" t="s">
        <v>95</v>
      </c>
      <c r="B28" s="80"/>
      <c r="C28" s="80"/>
      <c r="D28" s="80"/>
      <c r="E28" s="80"/>
      <c r="F28" s="80"/>
      <c r="G28" s="80"/>
      <c r="H28" s="80"/>
      <c r="I28" s="80"/>
      <c r="J28" s="80"/>
      <c r="K28" s="77"/>
      <c r="L28" s="80"/>
      <c r="M28" s="80"/>
      <c r="N28" s="80"/>
      <c r="O28" s="80"/>
      <c r="P28" s="80"/>
      <c r="Q28" s="80"/>
      <c r="R28" s="36"/>
      <c r="S28" s="37"/>
    </row>
    <row r="29" s="33" customFormat="true" ht="36" hidden="false" customHeight="true" outlineLevel="0" collapsed="false">
      <c r="A29" s="66" t="s">
        <v>96</v>
      </c>
      <c r="B29" s="78"/>
      <c r="C29" s="78"/>
      <c r="D29" s="78"/>
      <c r="E29" s="78"/>
      <c r="F29" s="78"/>
      <c r="G29" s="78"/>
      <c r="H29" s="78"/>
      <c r="I29" s="78"/>
      <c r="J29" s="78"/>
      <c r="K29" s="76"/>
      <c r="L29" s="78"/>
      <c r="M29" s="78"/>
      <c r="N29" s="78"/>
      <c r="O29" s="78"/>
      <c r="P29" s="78"/>
      <c r="Q29" s="78"/>
      <c r="R29" s="36"/>
      <c r="S29" s="37"/>
    </row>
    <row r="30" s="33" customFormat="true" ht="36" hidden="false" customHeight="true" outlineLevel="0" collapsed="false">
      <c r="A30" s="66" t="s">
        <v>97</v>
      </c>
      <c r="B30" s="80"/>
      <c r="C30" s="80"/>
      <c r="D30" s="80"/>
      <c r="E30" s="80"/>
      <c r="F30" s="80"/>
      <c r="G30" s="80"/>
      <c r="H30" s="80"/>
      <c r="I30" s="80"/>
      <c r="J30" s="80"/>
      <c r="K30" s="77"/>
      <c r="L30" s="80"/>
      <c r="M30" s="80"/>
      <c r="N30" s="80"/>
      <c r="O30" s="80"/>
      <c r="P30" s="80"/>
      <c r="Q30" s="80"/>
      <c r="R30" s="36"/>
      <c r="S30" s="37"/>
    </row>
    <row r="31" s="33" customFormat="true" ht="36" hidden="false" customHeight="true" outlineLevel="0" collapsed="false">
      <c r="A31" s="66" t="s">
        <v>98</v>
      </c>
      <c r="B31" s="80"/>
      <c r="C31" s="80"/>
      <c r="D31" s="80"/>
      <c r="E31" s="80"/>
      <c r="F31" s="80"/>
      <c r="G31" s="80"/>
      <c r="H31" s="80"/>
      <c r="I31" s="80"/>
      <c r="J31" s="80"/>
      <c r="K31" s="77"/>
      <c r="L31" s="80"/>
      <c r="M31" s="80"/>
      <c r="N31" s="80"/>
      <c r="O31" s="80"/>
      <c r="P31" s="80"/>
      <c r="Q31" s="80"/>
      <c r="R31" s="36"/>
      <c r="S31" s="37"/>
    </row>
    <row r="32" s="33" customFormat="true" ht="36" hidden="false" customHeight="true" outlineLevel="0" collapsed="false">
      <c r="A32" s="66" t="s">
        <v>99</v>
      </c>
      <c r="B32" s="80"/>
      <c r="C32" s="80"/>
      <c r="D32" s="80"/>
      <c r="E32" s="80"/>
      <c r="F32" s="80"/>
      <c r="G32" s="80"/>
      <c r="H32" s="80"/>
      <c r="I32" s="80"/>
      <c r="J32" s="80"/>
      <c r="K32" s="77"/>
      <c r="L32" s="80"/>
      <c r="M32" s="80"/>
      <c r="N32" s="80"/>
      <c r="O32" s="80"/>
      <c r="P32" s="80"/>
      <c r="Q32" s="80"/>
      <c r="R32" s="36"/>
      <c r="S32" s="37"/>
    </row>
    <row r="33" s="33" customFormat="true" ht="36" hidden="false" customHeight="true" outlineLevel="0" collapsed="false">
      <c r="A33" s="66" t="s">
        <v>100</v>
      </c>
      <c r="B33" s="78"/>
      <c r="C33" s="78" t="n">
        <v>1</v>
      </c>
      <c r="D33" s="78" t="n">
        <v>1</v>
      </c>
      <c r="E33" s="78"/>
      <c r="F33" s="78"/>
      <c r="G33" s="78"/>
      <c r="H33" s="78"/>
      <c r="I33" s="78"/>
      <c r="J33" s="78" t="n">
        <v>1</v>
      </c>
      <c r="K33" s="76"/>
      <c r="L33" s="78" t="n">
        <v>1</v>
      </c>
      <c r="M33" s="78"/>
      <c r="N33" s="78" t="n">
        <v>1</v>
      </c>
      <c r="O33" s="78"/>
      <c r="P33" s="78"/>
      <c r="Q33" s="78"/>
      <c r="R33" s="36"/>
      <c r="S33" s="37"/>
    </row>
    <row r="34" s="33" customFormat="true" ht="36" hidden="false" customHeight="true" outlineLevel="0" collapsed="false">
      <c r="A34" s="66" t="s">
        <v>101</v>
      </c>
      <c r="B34" s="78"/>
      <c r="C34" s="78"/>
      <c r="D34" s="78"/>
      <c r="E34" s="78"/>
      <c r="F34" s="78"/>
      <c r="G34" s="78"/>
      <c r="H34" s="78"/>
      <c r="I34" s="78"/>
      <c r="J34" s="78"/>
      <c r="K34" s="76"/>
      <c r="L34" s="78"/>
      <c r="M34" s="78"/>
      <c r="N34" s="78"/>
      <c r="O34" s="78"/>
      <c r="P34" s="78"/>
      <c r="Q34" s="78"/>
      <c r="R34" s="36"/>
      <c r="S34" s="37"/>
    </row>
    <row r="35" s="33" customFormat="true" ht="36" hidden="false" customHeight="true" outlineLevel="0" collapsed="false">
      <c r="A35" s="66" t="s">
        <v>102</v>
      </c>
      <c r="B35" s="78"/>
      <c r="C35" s="78"/>
      <c r="D35" s="78"/>
      <c r="E35" s="78"/>
      <c r="F35" s="78"/>
      <c r="G35" s="78"/>
      <c r="H35" s="78"/>
      <c r="I35" s="78"/>
      <c r="J35" s="78"/>
      <c r="K35" s="76"/>
      <c r="L35" s="78"/>
      <c r="M35" s="78"/>
      <c r="N35" s="78"/>
      <c r="O35" s="78"/>
      <c r="P35" s="78"/>
      <c r="Q35" s="78"/>
      <c r="R35" s="36"/>
      <c r="S35" s="37"/>
    </row>
    <row r="36" s="33" customFormat="true" ht="36" hidden="false" customHeight="true" outlineLevel="0" collapsed="false">
      <c r="A36" s="66" t="s">
        <v>103</v>
      </c>
      <c r="B36" s="78"/>
      <c r="C36" s="78" t="n">
        <v>0</v>
      </c>
      <c r="D36" s="78" t="n">
        <v>0</v>
      </c>
      <c r="E36" s="78"/>
      <c r="F36" s="78"/>
      <c r="G36" s="78"/>
      <c r="H36" s="78"/>
      <c r="I36" s="78"/>
      <c r="J36" s="78"/>
      <c r="K36" s="76"/>
      <c r="L36" s="78" t="n">
        <v>0</v>
      </c>
      <c r="M36" s="78"/>
      <c r="N36" s="78" t="n">
        <v>0</v>
      </c>
      <c r="O36" s="78"/>
      <c r="P36" s="78"/>
      <c r="Q36" s="78"/>
      <c r="R36" s="36"/>
      <c r="S36" s="37"/>
    </row>
    <row r="37" s="33" customFormat="true" ht="36" hidden="false" customHeight="true" outlineLevel="0" collapsed="false">
      <c r="A37" s="66" t="s">
        <v>104</v>
      </c>
      <c r="B37" s="78"/>
      <c r="C37" s="78"/>
      <c r="D37" s="78"/>
      <c r="E37" s="78"/>
      <c r="F37" s="78"/>
      <c r="G37" s="78"/>
      <c r="H37" s="78"/>
      <c r="I37" s="78"/>
      <c r="J37" s="78"/>
      <c r="K37" s="76"/>
      <c r="L37" s="78"/>
      <c r="M37" s="78"/>
      <c r="N37" s="78"/>
      <c r="O37" s="78"/>
      <c r="P37" s="78"/>
      <c r="Q37" s="78"/>
      <c r="R37" s="36"/>
      <c r="S37" s="37"/>
    </row>
    <row r="38" s="33" customFormat="true" ht="36" hidden="false" customHeight="true" outlineLevel="0" collapsed="false">
      <c r="A38" s="66" t="s">
        <v>105</v>
      </c>
      <c r="B38" s="78"/>
      <c r="C38" s="78"/>
      <c r="D38" s="78"/>
      <c r="E38" s="78"/>
      <c r="F38" s="78"/>
      <c r="G38" s="78"/>
      <c r="H38" s="78"/>
      <c r="I38" s="78"/>
      <c r="J38" s="78"/>
      <c r="K38" s="76"/>
      <c r="L38" s="78"/>
      <c r="M38" s="78"/>
      <c r="N38" s="78"/>
      <c r="O38" s="78"/>
      <c r="P38" s="78"/>
      <c r="Q38" s="78"/>
      <c r="R38" s="36"/>
      <c r="S38" s="37"/>
    </row>
    <row r="39" s="33" customFormat="true" ht="36" hidden="false" customHeight="true" outlineLevel="0" collapsed="false">
      <c r="A39" s="66" t="s">
        <v>106</v>
      </c>
      <c r="B39" s="78"/>
      <c r="C39" s="78"/>
      <c r="D39" s="78"/>
      <c r="E39" s="78"/>
      <c r="F39" s="78"/>
      <c r="G39" s="78"/>
      <c r="H39" s="78"/>
      <c r="I39" s="78"/>
      <c r="J39" s="78"/>
      <c r="K39" s="76"/>
      <c r="L39" s="78"/>
      <c r="M39" s="78"/>
      <c r="N39" s="78"/>
      <c r="O39" s="78"/>
      <c r="P39" s="78"/>
      <c r="Q39" s="78"/>
      <c r="R39" s="36"/>
      <c r="S39" s="37"/>
    </row>
    <row r="40" customFormat="false" ht="32.25" hidden="false" customHeight="true" outlineLevel="0" collapsed="false">
      <c r="A40" s="102" t="s">
        <v>107</v>
      </c>
      <c r="B40" s="103" t="n">
        <f aca="false">SUM(B11:B39)</f>
        <v>0</v>
      </c>
      <c r="C40" s="103" t="n">
        <f aca="false">SUM(C11:C39)</f>
        <v>1</v>
      </c>
      <c r="D40" s="103" t="n">
        <f aca="false">SUM(D11:D39)</f>
        <v>1</v>
      </c>
      <c r="E40" s="103" t="n">
        <f aca="false">SUM(E11:E39)</f>
        <v>0</v>
      </c>
      <c r="F40" s="103" t="n">
        <f aca="false">SUM(F11:F39)</f>
        <v>0</v>
      </c>
      <c r="G40" s="103" t="n">
        <f aca="false">SUM(G11:G39)</f>
        <v>0</v>
      </c>
      <c r="H40" s="103" t="n">
        <f aca="false">SUM(H11:H39)</f>
        <v>0</v>
      </c>
      <c r="I40" s="103" t="n">
        <f aca="false">SUM(I11:I39)</f>
        <v>0</v>
      </c>
      <c r="J40" s="103" t="n">
        <f aca="false">SUM(J11:J39)</f>
        <v>1</v>
      </c>
      <c r="K40" s="103" t="n">
        <f aca="false">SUM(K11:K39)</f>
        <v>0</v>
      </c>
      <c r="L40" s="103" t="n">
        <f aca="false">SUM(L11:L39)</f>
        <v>1</v>
      </c>
      <c r="M40" s="103" t="n">
        <f aca="false">SUM(M11:M39)</f>
        <v>0</v>
      </c>
      <c r="N40" s="103" t="n">
        <f aca="false">SUM(N11:N39)</f>
        <v>1</v>
      </c>
      <c r="O40" s="103" t="n">
        <f aca="false">SUM(O11:O39)</f>
        <v>0</v>
      </c>
      <c r="P40" s="103" t="n">
        <f aca="false">SUM(P11:P39)</f>
        <v>0</v>
      </c>
      <c r="Q40" s="103" t="n">
        <f aca="false">SUM(Q11:Q39)</f>
        <v>0</v>
      </c>
      <c r="R40" s="36"/>
      <c r="S40" s="37"/>
    </row>
    <row r="41" customFormat="false" ht="17.25" hidden="false" customHeight="true" outlineLevel="0" collapsed="false">
      <c r="A41" s="41"/>
    </row>
    <row r="42" customFormat="false" ht="17.25" hidden="false" customHeight="true" outlineLevel="0" collapsed="false">
      <c r="A42" s="41"/>
    </row>
    <row r="43" customFormat="false" ht="17.25" hidden="false" customHeight="true" outlineLevel="0" collapsed="false">
      <c r="A43" s="41"/>
    </row>
    <row r="44" customFormat="false" ht="47.25" hidden="false" customHeight="true" outlineLevel="0" collapsed="false">
      <c r="A44" s="41"/>
      <c r="D44" s="42"/>
    </row>
  </sheetData>
  <sheetProtection algorithmName="SHA-512" hashValue="Wjq+Kr6ts/4AuF+fY5GtL62bzG/NX+nrIuIFtGo1Gfb22qxv3+CG3dZMTJvwVMk4EZY4AYSAYvM9XgGhJJxBUg==" saltValue="HRPNBEO1P+2g1odxPL9T/Q==" spinCount="100000" sheet="true" objects="true" scenarios="true"/>
  <protectedRanges>
    <protectedRange name="edit" sqref="B11:Q39"/>
  </protectedRanges>
  <mergeCells count="22">
    <mergeCell ref="A3:Q3"/>
    <mergeCell ref="A5:A8"/>
    <mergeCell ref="B5:B8"/>
    <mergeCell ref="C5:F5"/>
    <mergeCell ref="G5:G8"/>
    <mergeCell ref="H5:H8"/>
    <mergeCell ref="I5:I8"/>
    <mergeCell ref="J5:J8"/>
    <mergeCell ref="K5:K8"/>
    <mergeCell ref="L5:P5"/>
    <mergeCell ref="Q5:Q8"/>
    <mergeCell ref="C6:C8"/>
    <mergeCell ref="D6:F6"/>
    <mergeCell ref="L6:L8"/>
    <mergeCell ref="M6:P6"/>
    <mergeCell ref="D7:D8"/>
    <mergeCell ref="E7:E8"/>
    <mergeCell ref="F7:F8"/>
    <mergeCell ref="M7:M8"/>
    <mergeCell ref="N7:O7"/>
    <mergeCell ref="P7:P8"/>
    <mergeCell ref="A10:Q1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3:S44"/>
  <sheetViews>
    <sheetView showFormulas="false" showGridLines="true" showRowColHeaders="true" showZeros="false" rightToLeft="false" tabSelected="false" showOutlineSymbols="true" defaultGridColor="true" view="pageBreakPreview" topLeftCell="A11" colorId="64" zoomScale="100" zoomScaleNormal="40" zoomScalePageLayoutView="100" workbookViewId="0">
      <selection pane="topLeft" activeCell="B11" activeCellId="0" sqref="B11"/>
    </sheetView>
  </sheetViews>
  <sheetFormatPr defaultColWidth="9.1484375" defaultRowHeight="12.75" zeroHeight="false" outlineLevelRow="0" outlineLevelCol="0"/>
  <cols>
    <col collapsed="false" customWidth="true" hidden="false" outlineLevel="0" max="1" min="1" style="24" width="85.42"/>
    <col collapsed="false" customWidth="true" hidden="false" outlineLevel="0" max="2" min="2" style="24" width="17.57"/>
    <col collapsed="false" customWidth="true" hidden="false" outlineLevel="0" max="3" min="3" style="24" width="13.71"/>
    <col collapsed="false" customWidth="true" hidden="false" outlineLevel="0" max="4" min="4" style="24" width="17.86"/>
    <col collapsed="false" customWidth="true" hidden="false" outlineLevel="0" max="5" min="5" style="24" width="18.14"/>
    <col collapsed="false" customWidth="true" hidden="false" outlineLevel="0" max="6" min="6" style="24" width="15.57"/>
    <col collapsed="false" customWidth="true" hidden="false" outlineLevel="0" max="7" min="7" style="24" width="18.14"/>
    <col collapsed="false" customWidth="true" hidden="false" outlineLevel="0" max="8" min="8" style="24" width="22.71"/>
    <col collapsed="false" customWidth="true" hidden="false" outlineLevel="0" max="9" min="9" style="24" width="18.57"/>
    <col collapsed="false" customWidth="true" hidden="false" outlineLevel="0" max="10" min="10" style="24" width="24.42"/>
    <col collapsed="false" customWidth="true" hidden="false" outlineLevel="0" max="11" min="11" style="24" width="23.14"/>
    <col collapsed="false" customWidth="true" hidden="false" outlineLevel="0" max="12" min="12" style="24" width="14.57"/>
    <col collapsed="false" customWidth="true" hidden="false" outlineLevel="0" max="13" min="13" style="24" width="18.14"/>
    <col collapsed="false" customWidth="true" hidden="false" outlineLevel="0" max="14" min="14" style="24" width="14.57"/>
    <col collapsed="false" customWidth="true" hidden="false" outlineLevel="0" max="16" min="15" style="24" width="19.42"/>
    <col collapsed="false" customWidth="true" hidden="false" outlineLevel="0" max="17" min="17" style="24" width="19.14"/>
    <col collapsed="false" customWidth="true" hidden="false" outlineLevel="0" max="18" min="18" style="24" width="19.71"/>
    <col collapsed="false" customWidth="false" hidden="false" outlineLevel="0" max="16384" min="19" style="24" width="9.14"/>
  </cols>
  <sheetData>
    <row r="3" customFormat="false" ht="38.25" hidden="false" customHeight="true" outlineLevel="0" collapsed="false">
      <c r="A3" s="25" t="s">
        <v>77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5" s="28" customFormat="true" ht="30.75" hidden="false" customHeight="true" outlineLevel="0" collapsed="false">
      <c r="A5" s="26" t="s">
        <v>1</v>
      </c>
      <c r="B5" s="26" t="s">
        <v>2</v>
      </c>
      <c r="C5" s="26" t="s">
        <v>3</v>
      </c>
      <c r="D5" s="26"/>
      <c r="E5" s="26"/>
      <c r="F5" s="26"/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/>
      <c r="N5" s="26"/>
      <c r="O5" s="26"/>
      <c r="P5" s="26"/>
      <c r="Q5" s="26" t="s">
        <v>10</v>
      </c>
    </row>
    <row r="6" s="28" customFormat="true" ht="13.5" hidden="false" customHeight="true" outlineLevel="0" collapsed="false">
      <c r="A6" s="26"/>
      <c r="B6" s="26"/>
      <c r="C6" s="26" t="s">
        <v>11</v>
      </c>
      <c r="D6" s="26" t="s">
        <v>12</v>
      </c>
      <c r="E6" s="26"/>
      <c r="F6" s="26"/>
      <c r="G6" s="26"/>
      <c r="H6" s="26"/>
      <c r="I6" s="26"/>
      <c r="J6" s="26"/>
      <c r="K6" s="26"/>
      <c r="L6" s="26" t="s">
        <v>13</v>
      </c>
      <c r="M6" s="29" t="s">
        <v>14</v>
      </c>
      <c r="N6" s="29"/>
      <c r="O6" s="29"/>
      <c r="P6" s="29"/>
      <c r="Q6" s="26"/>
    </row>
    <row r="7" s="28" customFormat="true" ht="63.75" hidden="false" customHeight="true" outlineLevel="0" collapsed="false">
      <c r="A7" s="26"/>
      <c r="B7" s="26"/>
      <c r="C7" s="26"/>
      <c r="D7" s="26" t="s">
        <v>15</v>
      </c>
      <c r="E7" s="26" t="s">
        <v>16</v>
      </c>
      <c r="F7" s="26" t="s">
        <v>17</v>
      </c>
      <c r="G7" s="26"/>
      <c r="H7" s="26"/>
      <c r="I7" s="26"/>
      <c r="J7" s="26"/>
      <c r="K7" s="26"/>
      <c r="L7" s="26"/>
      <c r="M7" s="26" t="s">
        <v>18</v>
      </c>
      <c r="N7" s="26" t="s">
        <v>19</v>
      </c>
      <c r="O7" s="26"/>
      <c r="P7" s="26" t="s">
        <v>20</v>
      </c>
      <c r="Q7" s="26"/>
    </row>
    <row r="8" customFormat="false" ht="24.75" hidden="false" customHeight="true" outlineLevel="0" collapsed="false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30" t="s">
        <v>21</v>
      </c>
      <c r="O8" s="30" t="s">
        <v>22</v>
      </c>
      <c r="P8" s="26"/>
      <c r="Q8" s="26"/>
    </row>
    <row r="9" customFormat="false" ht="12.75" hidden="false" customHeight="false" outlineLevel="0" collapsed="false">
      <c r="A9" s="64" t="n">
        <v>1</v>
      </c>
      <c r="B9" s="64" t="n">
        <v>2</v>
      </c>
      <c r="C9" s="64" t="n">
        <v>3</v>
      </c>
      <c r="D9" s="64" t="n">
        <v>4</v>
      </c>
      <c r="E9" s="64" t="n">
        <v>5</v>
      </c>
      <c r="F9" s="64" t="n">
        <v>6</v>
      </c>
      <c r="G9" s="64" t="n">
        <v>7</v>
      </c>
      <c r="H9" s="64" t="n">
        <v>8</v>
      </c>
      <c r="I9" s="64" t="n">
        <v>9</v>
      </c>
      <c r="J9" s="64" t="n">
        <v>10</v>
      </c>
      <c r="K9" s="64" t="n">
        <v>11</v>
      </c>
      <c r="L9" s="64" t="n">
        <v>12</v>
      </c>
      <c r="M9" s="64" t="n">
        <v>13</v>
      </c>
      <c r="N9" s="64" t="n">
        <v>14</v>
      </c>
      <c r="O9" s="64" t="n">
        <v>15</v>
      </c>
      <c r="P9" s="64" t="n">
        <v>16</v>
      </c>
      <c r="Q9" s="64" t="n">
        <v>17</v>
      </c>
    </row>
    <row r="10" s="33" customFormat="true" ht="74.25" hidden="false" customHeight="true" outlineLevel="0" collapsed="false">
      <c r="A10" s="101" t="s">
        <v>131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</row>
    <row r="11" s="33" customFormat="true" ht="36" hidden="false" customHeight="true" outlineLevel="0" collapsed="false">
      <c r="A11" s="66" t="s">
        <v>78</v>
      </c>
      <c r="B11" s="78" t="n">
        <v>0</v>
      </c>
      <c r="C11" s="78" t="n">
        <v>1</v>
      </c>
      <c r="D11" s="78" t="n">
        <v>1</v>
      </c>
      <c r="E11" s="78"/>
      <c r="F11" s="78"/>
      <c r="G11" s="78"/>
      <c r="H11" s="78"/>
      <c r="I11" s="78"/>
      <c r="J11" s="78" t="n">
        <v>1</v>
      </c>
      <c r="K11" s="76"/>
      <c r="L11" s="78" t="n">
        <v>1</v>
      </c>
      <c r="M11" s="78"/>
      <c r="N11" s="78"/>
      <c r="O11" s="78" t="n">
        <v>1</v>
      </c>
      <c r="P11" s="78"/>
      <c r="Q11" s="78"/>
      <c r="R11" s="36"/>
      <c r="S11" s="37"/>
    </row>
    <row r="12" s="33" customFormat="true" ht="36" hidden="false" customHeight="true" outlineLevel="0" collapsed="false">
      <c r="A12" s="66" t="s">
        <v>79</v>
      </c>
      <c r="B12" s="78"/>
      <c r="C12" s="78" t="n">
        <v>1</v>
      </c>
      <c r="D12" s="78"/>
      <c r="E12" s="78"/>
      <c r="F12" s="78" t="n">
        <v>1</v>
      </c>
      <c r="G12" s="78"/>
      <c r="H12" s="78"/>
      <c r="I12" s="78"/>
      <c r="J12" s="78"/>
      <c r="K12" s="76"/>
      <c r="L12" s="78" t="n">
        <v>1</v>
      </c>
      <c r="M12" s="78"/>
      <c r="N12" s="78"/>
      <c r="O12" s="78" t="n">
        <v>1</v>
      </c>
      <c r="P12" s="78"/>
      <c r="Q12" s="78"/>
      <c r="R12" s="36"/>
      <c r="S12" s="37"/>
    </row>
    <row r="13" s="33" customFormat="true" ht="36" hidden="false" customHeight="true" outlineLevel="0" collapsed="false">
      <c r="A13" s="66" t="s">
        <v>80</v>
      </c>
      <c r="B13" s="78"/>
      <c r="C13" s="78"/>
      <c r="D13" s="78"/>
      <c r="E13" s="78"/>
      <c r="F13" s="78"/>
      <c r="G13" s="78"/>
      <c r="H13" s="78"/>
      <c r="I13" s="78"/>
      <c r="J13" s="78"/>
      <c r="K13" s="76"/>
      <c r="L13" s="78"/>
      <c r="M13" s="78"/>
      <c r="N13" s="78"/>
      <c r="O13" s="78"/>
      <c r="P13" s="78"/>
      <c r="Q13" s="78"/>
      <c r="R13" s="36"/>
      <c r="S13" s="37"/>
    </row>
    <row r="14" s="33" customFormat="true" ht="36" hidden="false" customHeight="true" outlineLevel="0" collapsed="false">
      <c r="A14" s="66" t="s">
        <v>81</v>
      </c>
      <c r="B14" s="78"/>
      <c r="C14" s="78"/>
      <c r="D14" s="78"/>
      <c r="E14" s="78"/>
      <c r="F14" s="78"/>
      <c r="G14" s="78"/>
      <c r="H14" s="78"/>
      <c r="I14" s="78"/>
      <c r="J14" s="78"/>
      <c r="K14" s="76"/>
      <c r="L14" s="78"/>
      <c r="M14" s="78"/>
      <c r="N14" s="78"/>
      <c r="O14" s="78"/>
      <c r="P14" s="78"/>
      <c r="Q14" s="78"/>
      <c r="R14" s="36"/>
      <c r="S14" s="37"/>
    </row>
    <row r="15" s="33" customFormat="true" ht="36" hidden="false" customHeight="true" outlineLevel="0" collapsed="false">
      <c r="A15" s="66" t="s">
        <v>82</v>
      </c>
      <c r="B15" s="78"/>
      <c r="C15" s="78"/>
      <c r="D15" s="78"/>
      <c r="E15" s="78"/>
      <c r="F15" s="78"/>
      <c r="G15" s="78"/>
      <c r="H15" s="78"/>
      <c r="I15" s="78"/>
      <c r="J15" s="78"/>
      <c r="K15" s="76"/>
      <c r="L15" s="78"/>
      <c r="M15" s="78"/>
      <c r="N15" s="78"/>
      <c r="O15" s="78"/>
      <c r="P15" s="78"/>
      <c r="Q15" s="78"/>
      <c r="R15" s="36"/>
      <c r="S15" s="37"/>
    </row>
    <row r="16" s="33" customFormat="true" ht="36" hidden="false" customHeight="true" outlineLevel="0" collapsed="false">
      <c r="A16" s="66" t="s">
        <v>83</v>
      </c>
      <c r="B16" s="78"/>
      <c r="C16" s="78"/>
      <c r="D16" s="78"/>
      <c r="E16" s="78"/>
      <c r="F16" s="78"/>
      <c r="G16" s="78"/>
      <c r="H16" s="78"/>
      <c r="I16" s="78"/>
      <c r="J16" s="78"/>
      <c r="K16" s="76"/>
      <c r="L16" s="78"/>
      <c r="M16" s="78"/>
      <c r="N16" s="78"/>
      <c r="O16" s="78"/>
      <c r="P16" s="78"/>
      <c r="Q16" s="78"/>
      <c r="R16" s="36"/>
      <c r="S16" s="37"/>
    </row>
    <row r="17" s="33" customFormat="true" ht="36" hidden="false" customHeight="true" outlineLevel="0" collapsed="false">
      <c r="A17" s="66" t="s">
        <v>84</v>
      </c>
      <c r="B17" s="78"/>
      <c r="C17" s="78"/>
      <c r="D17" s="78"/>
      <c r="E17" s="78"/>
      <c r="F17" s="78"/>
      <c r="G17" s="78"/>
      <c r="H17" s="78"/>
      <c r="I17" s="78"/>
      <c r="J17" s="78"/>
      <c r="K17" s="76"/>
      <c r="L17" s="78"/>
      <c r="M17" s="78"/>
      <c r="N17" s="78"/>
      <c r="O17" s="78"/>
      <c r="P17" s="78"/>
      <c r="Q17" s="78"/>
      <c r="R17" s="36"/>
      <c r="S17" s="37"/>
    </row>
    <row r="18" s="33" customFormat="true" ht="36" hidden="false" customHeight="true" outlineLevel="0" collapsed="false">
      <c r="A18" s="66" t="s">
        <v>85</v>
      </c>
      <c r="B18" s="78"/>
      <c r="C18" s="78"/>
      <c r="D18" s="78"/>
      <c r="E18" s="78"/>
      <c r="F18" s="78"/>
      <c r="G18" s="78"/>
      <c r="H18" s="78"/>
      <c r="I18" s="78"/>
      <c r="J18" s="78"/>
      <c r="K18" s="76"/>
      <c r="L18" s="78"/>
      <c r="M18" s="78"/>
      <c r="N18" s="78"/>
      <c r="O18" s="78"/>
      <c r="P18" s="78"/>
      <c r="Q18" s="78"/>
      <c r="R18" s="36"/>
      <c r="S18" s="37"/>
    </row>
    <row r="19" s="33" customFormat="true" ht="36" hidden="false" customHeight="true" outlineLevel="0" collapsed="false">
      <c r="A19" s="66" t="s">
        <v>86</v>
      </c>
      <c r="B19" s="78"/>
      <c r="C19" s="78"/>
      <c r="D19" s="78"/>
      <c r="E19" s="78"/>
      <c r="F19" s="78"/>
      <c r="G19" s="78"/>
      <c r="H19" s="78"/>
      <c r="I19" s="78"/>
      <c r="J19" s="78"/>
      <c r="K19" s="76"/>
      <c r="L19" s="78"/>
      <c r="M19" s="78"/>
      <c r="N19" s="78"/>
      <c r="O19" s="78"/>
      <c r="P19" s="78"/>
      <c r="Q19" s="78"/>
      <c r="R19" s="36"/>
      <c r="S19" s="37"/>
    </row>
    <row r="20" s="33" customFormat="true" ht="36" hidden="false" customHeight="true" outlineLevel="0" collapsed="false">
      <c r="A20" s="66" t="s">
        <v>87</v>
      </c>
      <c r="B20" s="78"/>
      <c r="C20" s="78" t="n">
        <v>3</v>
      </c>
      <c r="D20" s="78" t="n">
        <v>3</v>
      </c>
      <c r="E20" s="78"/>
      <c r="F20" s="78"/>
      <c r="G20" s="78"/>
      <c r="H20" s="78"/>
      <c r="I20" s="78"/>
      <c r="J20" s="78" t="n">
        <v>3</v>
      </c>
      <c r="K20" s="76"/>
      <c r="L20" s="78" t="n">
        <v>3</v>
      </c>
      <c r="M20" s="78"/>
      <c r="N20" s="78"/>
      <c r="O20" s="78" t="n">
        <v>3</v>
      </c>
      <c r="P20" s="78"/>
      <c r="Q20" s="78"/>
      <c r="R20" s="36"/>
      <c r="S20" s="37"/>
    </row>
    <row r="21" s="33" customFormat="true" ht="36" hidden="false" customHeight="true" outlineLevel="0" collapsed="false">
      <c r="A21" s="66" t="s">
        <v>88</v>
      </c>
      <c r="B21" s="78"/>
      <c r="C21" s="78" t="n">
        <v>1</v>
      </c>
      <c r="D21" s="78" t="n">
        <v>1</v>
      </c>
      <c r="E21" s="78"/>
      <c r="F21" s="78"/>
      <c r="G21" s="78"/>
      <c r="H21" s="78"/>
      <c r="I21" s="78"/>
      <c r="J21" s="78" t="n">
        <v>1</v>
      </c>
      <c r="K21" s="76"/>
      <c r="L21" s="78" t="n">
        <v>1</v>
      </c>
      <c r="M21" s="78"/>
      <c r="N21" s="78"/>
      <c r="O21" s="78" t="n">
        <v>1</v>
      </c>
      <c r="P21" s="78"/>
      <c r="Q21" s="78"/>
      <c r="R21" s="36"/>
      <c r="S21" s="37"/>
    </row>
    <row r="22" s="33" customFormat="true" ht="36" hidden="false" customHeight="true" outlineLevel="0" collapsed="false">
      <c r="A22" s="66" t="s">
        <v>89</v>
      </c>
      <c r="B22" s="78" t="n">
        <v>0</v>
      </c>
      <c r="C22" s="78" t="n">
        <v>7</v>
      </c>
      <c r="D22" s="78" t="n">
        <v>7</v>
      </c>
      <c r="E22" s="78"/>
      <c r="F22" s="78"/>
      <c r="G22" s="78"/>
      <c r="H22" s="78"/>
      <c r="I22" s="78"/>
      <c r="J22" s="78" t="n">
        <v>7</v>
      </c>
      <c r="K22" s="76" t="n">
        <v>0</v>
      </c>
      <c r="L22" s="78" t="n">
        <v>7</v>
      </c>
      <c r="M22" s="78"/>
      <c r="N22" s="78"/>
      <c r="O22" s="78" t="n">
        <v>7</v>
      </c>
      <c r="P22" s="78"/>
      <c r="Q22" s="78"/>
      <c r="R22" s="36"/>
      <c r="S22" s="37"/>
    </row>
    <row r="23" s="33" customFormat="true" ht="36" hidden="false" customHeight="true" outlineLevel="0" collapsed="false">
      <c r="A23" s="66" t="s">
        <v>90</v>
      </c>
      <c r="B23" s="78"/>
      <c r="C23" s="78" t="n">
        <v>2</v>
      </c>
      <c r="D23" s="78" t="n">
        <v>2</v>
      </c>
      <c r="E23" s="78"/>
      <c r="F23" s="78"/>
      <c r="G23" s="78"/>
      <c r="H23" s="78"/>
      <c r="I23" s="78"/>
      <c r="J23" s="78" t="n">
        <v>2</v>
      </c>
      <c r="K23" s="76"/>
      <c r="L23" s="78" t="n">
        <v>2</v>
      </c>
      <c r="M23" s="78"/>
      <c r="N23" s="78"/>
      <c r="O23" s="78" t="n">
        <v>2</v>
      </c>
      <c r="P23" s="78"/>
      <c r="Q23" s="78"/>
      <c r="R23" s="36"/>
      <c r="S23" s="37"/>
    </row>
    <row r="24" s="33" customFormat="true" ht="36" hidden="false" customHeight="true" outlineLevel="0" collapsed="false">
      <c r="A24" s="66" t="s">
        <v>91</v>
      </c>
      <c r="B24" s="78"/>
      <c r="C24" s="78"/>
      <c r="D24" s="78"/>
      <c r="E24" s="78"/>
      <c r="F24" s="78"/>
      <c r="G24" s="78"/>
      <c r="H24" s="78"/>
      <c r="I24" s="78"/>
      <c r="J24" s="78"/>
      <c r="K24" s="76"/>
      <c r="L24" s="78"/>
      <c r="M24" s="78"/>
      <c r="N24" s="78"/>
      <c r="O24" s="78"/>
      <c r="P24" s="78"/>
      <c r="Q24" s="78"/>
      <c r="R24" s="36"/>
      <c r="S24" s="37"/>
    </row>
    <row r="25" s="33" customFormat="true" ht="36" hidden="false" customHeight="true" outlineLevel="0" collapsed="false">
      <c r="A25" s="66" t="s">
        <v>92</v>
      </c>
      <c r="B25" s="78"/>
      <c r="C25" s="78"/>
      <c r="D25" s="78"/>
      <c r="E25" s="78"/>
      <c r="F25" s="78"/>
      <c r="G25" s="78"/>
      <c r="H25" s="78"/>
      <c r="I25" s="78"/>
      <c r="J25" s="78"/>
      <c r="K25" s="76"/>
      <c r="L25" s="78"/>
      <c r="M25" s="78"/>
      <c r="N25" s="78"/>
      <c r="O25" s="78"/>
      <c r="P25" s="78"/>
      <c r="Q25" s="78"/>
      <c r="R25" s="36"/>
      <c r="S25" s="37"/>
    </row>
    <row r="26" s="33" customFormat="true" ht="36" hidden="false" customHeight="true" outlineLevel="0" collapsed="false">
      <c r="A26" s="66" t="s">
        <v>93</v>
      </c>
      <c r="B26" s="78"/>
      <c r="C26" s="78"/>
      <c r="D26" s="78"/>
      <c r="E26" s="78"/>
      <c r="F26" s="78"/>
      <c r="G26" s="78"/>
      <c r="H26" s="78"/>
      <c r="I26" s="78"/>
      <c r="J26" s="78"/>
      <c r="K26" s="76"/>
      <c r="L26" s="78"/>
      <c r="M26" s="78"/>
      <c r="N26" s="78"/>
      <c r="O26" s="78"/>
      <c r="P26" s="78"/>
      <c r="Q26" s="78"/>
      <c r="R26" s="36"/>
      <c r="S26" s="37"/>
    </row>
    <row r="27" s="33" customFormat="true" ht="36" hidden="false" customHeight="true" outlineLevel="0" collapsed="false">
      <c r="A27" s="66" t="s">
        <v>94</v>
      </c>
      <c r="B27" s="78"/>
      <c r="C27" s="78"/>
      <c r="D27" s="78"/>
      <c r="E27" s="78"/>
      <c r="F27" s="78"/>
      <c r="G27" s="78"/>
      <c r="H27" s="78"/>
      <c r="I27" s="78"/>
      <c r="J27" s="78"/>
      <c r="K27" s="76"/>
      <c r="L27" s="78"/>
      <c r="M27" s="78"/>
      <c r="N27" s="78"/>
      <c r="O27" s="78"/>
      <c r="P27" s="78"/>
      <c r="Q27" s="78"/>
      <c r="R27" s="36"/>
      <c r="S27" s="37"/>
    </row>
    <row r="28" s="33" customFormat="true" ht="36" hidden="false" customHeight="true" outlineLevel="0" collapsed="false">
      <c r="A28" s="66" t="s">
        <v>95</v>
      </c>
      <c r="B28" s="78"/>
      <c r="C28" s="78"/>
      <c r="D28" s="78"/>
      <c r="E28" s="78"/>
      <c r="F28" s="78"/>
      <c r="G28" s="78"/>
      <c r="H28" s="78"/>
      <c r="I28" s="78"/>
      <c r="J28" s="78"/>
      <c r="K28" s="76"/>
      <c r="L28" s="78"/>
      <c r="M28" s="78"/>
      <c r="N28" s="78"/>
      <c r="O28" s="78"/>
      <c r="P28" s="78"/>
      <c r="Q28" s="78"/>
      <c r="R28" s="36"/>
      <c r="S28" s="37"/>
    </row>
    <row r="29" s="33" customFormat="true" ht="36" hidden="false" customHeight="true" outlineLevel="0" collapsed="false">
      <c r="A29" s="66" t="s">
        <v>96</v>
      </c>
      <c r="B29" s="78"/>
      <c r="C29" s="78" t="n">
        <v>0</v>
      </c>
      <c r="D29" s="78" t="n">
        <v>0</v>
      </c>
      <c r="E29" s="78"/>
      <c r="F29" s="78"/>
      <c r="G29" s="78"/>
      <c r="H29" s="78"/>
      <c r="I29" s="78"/>
      <c r="J29" s="78" t="n">
        <v>0</v>
      </c>
      <c r="K29" s="76"/>
      <c r="L29" s="78" t="n">
        <v>0</v>
      </c>
      <c r="M29" s="78"/>
      <c r="N29" s="78"/>
      <c r="O29" s="78" t="n">
        <v>0</v>
      </c>
      <c r="P29" s="78"/>
      <c r="Q29" s="78"/>
      <c r="R29" s="36"/>
      <c r="S29" s="37"/>
    </row>
    <row r="30" s="33" customFormat="true" ht="36" hidden="false" customHeight="true" outlineLevel="0" collapsed="false">
      <c r="A30" s="66" t="s">
        <v>97</v>
      </c>
      <c r="B30" s="78"/>
      <c r="C30" s="78"/>
      <c r="D30" s="78"/>
      <c r="E30" s="78"/>
      <c r="F30" s="78"/>
      <c r="G30" s="78"/>
      <c r="H30" s="78"/>
      <c r="I30" s="78"/>
      <c r="J30" s="78"/>
      <c r="K30" s="76"/>
      <c r="L30" s="78"/>
      <c r="M30" s="78"/>
      <c r="N30" s="78"/>
      <c r="O30" s="78"/>
      <c r="P30" s="78"/>
      <c r="Q30" s="78"/>
      <c r="R30" s="36"/>
      <c r="S30" s="37"/>
    </row>
    <row r="31" s="33" customFormat="true" ht="36" hidden="false" customHeight="true" outlineLevel="0" collapsed="false">
      <c r="A31" s="66" t="s">
        <v>98</v>
      </c>
      <c r="B31" s="78"/>
      <c r="C31" s="78" t="n">
        <v>2</v>
      </c>
      <c r="D31" s="78" t="n">
        <v>2</v>
      </c>
      <c r="E31" s="78"/>
      <c r="F31" s="78"/>
      <c r="G31" s="78"/>
      <c r="H31" s="78"/>
      <c r="I31" s="78"/>
      <c r="J31" s="78" t="n">
        <v>2</v>
      </c>
      <c r="K31" s="76"/>
      <c r="L31" s="78" t="n">
        <v>2</v>
      </c>
      <c r="M31" s="78"/>
      <c r="N31" s="78"/>
      <c r="O31" s="78" t="n">
        <v>2</v>
      </c>
      <c r="P31" s="78"/>
      <c r="Q31" s="78"/>
      <c r="R31" s="36"/>
      <c r="S31" s="37"/>
    </row>
    <row r="32" s="33" customFormat="true" ht="36" hidden="false" customHeight="true" outlineLevel="0" collapsed="false">
      <c r="A32" s="66" t="s">
        <v>99</v>
      </c>
      <c r="B32" s="78"/>
      <c r="C32" s="78"/>
      <c r="D32" s="78"/>
      <c r="E32" s="78"/>
      <c r="F32" s="78"/>
      <c r="G32" s="78"/>
      <c r="H32" s="78"/>
      <c r="I32" s="78"/>
      <c r="J32" s="78"/>
      <c r="K32" s="76"/>
      <c r="L32" s="78"/>
      <c r="M32" s="78"/>
      <c r="N32" s="78"/>
      <c r="O32" s="78"/>
      <c r="P32" s="78"/>
      <c r="Q32" s="78"/>
      <c r="R32" s="36"/>
      <c r="S32" s="37"/>
    </row>
    <row r="33" s="33" customFormat="true" ht="36" hidden="false" customHeight="true" outlineLevel="0" collapsed="false">
      <c r="A33" s="66" t="s">
        <v>100</v>
      </c>
      <c r="B33" s="78"/>
      <c r="C33" s="78"/>
      <c r="D33" s="78"/>
      <c r="E33" s="78"/>
      <c r="F33" s="78"/>
      <c r="G33" s="78"/>
      <c r="H33" s="78"/>
      <c r="I33" s="78"/>
      <c r="J33" s="78"/>
      <c r="K33" s="76"/>
      <c r="L33" s="78"/>
      <c r="M33" s="78"/>
      <c r="N33" s="78"/>
      <c r="O33" s="78"/>
      <c r="P33" s="78"/>
      <c r="Q33" s="78"/>
      <c r="R33" s="36"/>
      <c r="S33" s="37"/>
    </row>
    <row r="34" s="33" customFormat="true" ht="36" hidden="false" customHeight="true" outlineLevel="0" collapsed="false">
      <c r="A34" s="66" t="s">
        <v>101</v>
      </c>
      <c r="B34" s="78" t="s">
        <v>113</v>
      </c>
      <c r="C34" s="78" t="n">
        <v>5</v>
      </c>
      <c r="D34" s="78" t="s">
        <v>113</v>
      </c>
      <c r="E34" s="78" t="s">
        <v>113</v>
      </c>
      <c r="F34" s="78" t="n">
        <v>5</v>
      </c>
      <c r="G34" s="78" t="s">
        <v>113</v>
      </c>
      <c r="H34" s="78" t="s">
        <v>113</v>
      </c>
      <c r="I34" s="78" t="s">
        <v>113</v>
      </c>
      <c r="J34" s="78" t="s">
        <v>113</v>
      </c>
      <c r="K34" s="76" t="s">
        <v>113</v>
      </c>
      <c r="L34" s="78" t="n">
        <v>5</v>
      </c>
      <c r="M34" s="78" t="s">
        <v>113</v>
      </c>
      <c r="N34" s="78" t="s">
        <v>113</v>
      </c>
      <c r="O34" s="78" t="n">
        <v>5</v>
      </c>
      <c r="P34" s="78" t="s">
        <v>113</v>
      </c>
      <c r="Q34" s="78" t="s">
        <v>113</v>
      </c>
      <c r="R34" s="36"/>
      <c r="S34" s="37"/>
    </row>
    <row r="35" s="33" customFormat="true" ht="36" hidden="false" customHeight="true" outlineLevel="0" collapsed="false">
      <c r="A35" s="66" t="s">
        <v>102</v>
      </c>
      <c r="B35" s="78"/>
      <c r="C35" s="78" t="n">
        <v>0</v>
      </c>
      <c r="D35" s="78"/>
      <c r="E35" s="78" t="n">
        <v>0</v>
      </c>
      <c r="F35" s="78"/>
      <c r="G35" s="78"/>
      <c r="H35" s="78"/>
      <c r="I35" s="78"/>
      <c r="J35" s="78"/>
      <c r="K35" s="76"/>
      <c r="L35" s="78" t="n">
        <v>0</v>
      </c>
      <c r="M35" s="78"/>
      <c r="N35" s="78" t="n">
        <v>0</v>
      </c>
      <c r="O35" s="78" t="n">
        <v>0</v>
      </c>
      <c r="P35" s="78" t="n">
        <v>0</v>
      </c>
      <c r="Q35" s="78" t="n">
        <v>0</v>
      </c>
      <c r="R35" s="36"/>
      <c r="S35" s="37"/>
    </row>
    <row r="36" s="33" customFormat="true" ht="36" hidden="false" customHeight="true" outlineLevel="0" collapsed="false">
      <c r="A36" s="66" t="s">
        <v>103</v>
      </c>
      <c r="B36" s="78"/>
      <c r="C36" s="78"/>
      <c r="D36" s="78"/>
      <c r="E36" s="78"/>
      <c r="F36" s="78"/>
      <c r="G36" s="78"/>
      <c r="H36" s="78"/>
      <c r="I36" s="78"/>
      <c r="J36" s="78"/>
      <c r="K36" s="76"/>
      <c r="L36" s="78"/>
      <c r="M36" s="78"/>
      <c r="N36" s="78"/>
      <c r="O36" s="78"/>
      <c r="P36" s="78"/>
      <c r="Q36" s="78"/>
      <c r="R36" s="36"/>
      <c r="S36" s="37"/>
    </row>
    <row r="37" s="33" customFormat="true" ht="36" hidden="false" customHeight="true" outlineLevel="0" collapsed="false">
      <c r="A37" s="66" t="s">
        <v>104</v>
      </c>
      <c r="B37" s="78"/>
      <c r="C37" s="78"/>
      <c r="D37" s="78"/>
      <c r="E37" s="78"/>
      <c r="F37" s="78"/>
      <c r="G37" s="78"/>
      <c r="H37" s="78"/>
      <c r="I37" s="78"/>
      <c r="J37" s="78"/>
      <c r="K37" s="76"/>
      <c r="L37" s="78"/>
      <c r="M37" s="78"/>
      <c r="N37" s="78"/>
      <c r="O37" s="78"/>
      <c r="P37" s="78"/>
      <c r="Q37" s="78"/>
      <c r="R37" s="36"/>
      <c r="S37" s="37"/>
    </row>
    <row r="38" s="33" customFormat="true" ht="36" hidden="false" customHeight="true" outlineLevel="0" collapsed="false">
      <c r="A38" s="66" t="s">
        <v>105</v>
      </c>
      <c r="B38" s="78"/>
      <c r="C38" s="78"/>
      <c r="D38" s="78"/>
      <c r="E38" s="78"/>
      <c r="F38" s="78"/>
      <c r="G38" s="78"/>
      <c r="H38" s="78"/>
      <c r="I38" s="78"/>
      <c r="J38" s="78"/>
      <c r="K38" s="76"/>
      <c r="L38" s="78"/>
      <c r="M38" s="78"/>
      <c r="N38" s="78"/>
      <c r="O38" s="78"/>
      <c r="P38" s="78"/>
      <c r="Q38" s="78"/>
      <c r="R38" s="36"/>
      <c r="S38" s="37"/>
    </row>
    <row r="39" s="33" customFormat="true" ht="36" hidden="false" customHeight="true" outlineLevel="0" collapsed="false">
      <c r="A39" s="66" t="s">
        <v>106</v>
      </c>
      <c r="B39" s="78"/>
      <c r="C39" s="78"/>
      <c r="D39" s="78"/>
      <c r="E39" s="78"/>
      <c r="F39" s="78"/>
      <c r="G39" s="78"/>
      <c r="H39" s="78"/>
      <c r="I39" s="78"/>
      <c r="J39" s="78"/>
      <c r="K39" s="76"/>
      <c r="L39" s="78"/>
      <c r="M39" s="78"/>
      <c r="N39" s="78"/>
      <c r="O39" s="78"/>
      <c r="P39" s="78"/>
      <c r="Q39" s="78"/>
      <c r="R39" s="36"/>
      <c r="S39" s="37"/>
    </row>
    <row r="40" customFormat="false" ht="32.25" hidden="false" customHeight="true" outlineLevel="0" collapsed="false">
      <c r="A40" s="102" t="s">
        <v>107</v>
      </c>
      <c r="B40" s="103" t="n">
        <f aca="false">SUM(B11:B39)</f>
        <v>0</v>
      </c>
      <c r="C40" s="103" t="n">
        <f aca="false">SUM(C11:C39)</f>
        <v>22</v>
      </c>
      <c r="D40" s="103" t="n">
        <f aca="false">SUM(D11:D39)</f>
        <v>16</v>
      </c>
      <c r="E40" s="103" t="n">
        <f aca="false">SUM(E11:E39)</f>
        <v>0</v>
      </c>
      <c r="F40" s="103" t="n">
        <f aca="false">SUM(F11:F39)</f>
        <v>6</v>
      </c>
      <c r="G40" s="103" t="n">
        <f aca="false">SUM(G11:G39)</f>
        <v>0</v>
      </c>
      <c r="H40" s="103" t="n">
        <f aca="false">SUM(H11:H39)</f>
        <v>0</v>
      </c>
      <c r="I40" s="103" t="n">
        <f aca="false">SUM(I11:I39)</f>
        <v>0</v>
      </c>
      <c r="J40" s="103" t="n">
        <f aca="false">SUM(J11:J39)</f>
        <v>16</v>
      </c>
      <c r="K40" s="103" t="n">
        <f aca="false">SUM(K11:K39)</f>
        <v>0</v>
      </c>
      <c r="L40" s="103" t="n">
        <f aca="false">SUM(L11:L39)</f>
        <v>22</v>
      </c>
      <c r="M40" s="103" t="n">
        <f aca="false">SUM(M11:M39)</f>
        <v>0</v>
      </c>
      <c r="N40" s="103" t="n">
        <f aca="false">SUM(N11:N39)</f>
        <v>0</v>
      </c>
      <c r="O40" s="103" t="n">
        <f aca="false">SUM(O11:O39)</f>
        <v>22</v>
      </c>
      <c r="P40" s="103" t="n">
        <f aca="false">SUM(P11:P39)</f>
        <v>0</v>
      </c>
      <c r="Q40" s="103" t="n">
        <f aca="false">SUM(Q11:Q39)</f>
        <v>0</v>
      </c>
      <c r="R40" s="36"/>
      <c r="S40" s="37"/>
    </row>
    <row r="41" customFormat="false" ht="17.25" hidden="false" customHeight="true" outlineLevel="0" collapsed="false">
      <c r="A41" s="41"/>
    </row>
    <row r="42" customFormat="false" ht="17.25" hidden="false" customHeight="true" outlineLevel="0" collapsed="false">
      <c r="A42" s="41"/>
    </row>
    <row r="43" customFormat="false" ht="17.25" hidden="false" customHeight="true" outlineLevel="0" collapsed="false">
      <c r="A43" s="41"/>
    </row>
    <row r="44" customFormat="false" ht="47.25" hidden="false" customHeight="true" outlineLevel="0" collapsed="false">
      <c r="A44" s="41"/>
      <c r="D44" s="42"/>
    </row>
  </sheetData>
  <sheetProtection algorithmName="SHA-512" hashValue="asp+RxtLDFjVvtrYVbfDfvOfQsagKn5LUTlVtMWWf6Rv1yJTbsAnn4Ifo0ZoIopOOYKpRZO1CZ2M8t4uDLhdIA==" saltValue="0qIYYEFDxgK95/1DcUtjTg==" spinCount="100000" sheet="true" objects="true" scenarios="true"/>
  <protectedRanges>
    <protectedRange name="edit" sqref="B11:Q39"/>
  </protectedRanges>
  <mergeCells count="22">
    <mergeCell ref="A3:Q3"/>
    <mergeCell ref="A5:A8"/>
    <mergeCell ref="B5:B8"/>
    <mergeCell ref="C5:F5"/>
    <mergeCell ref="G5:G8"/>
    <mergeCell ref="H5:H8"/>
    <mergeCell ref="I5:I8"/>
    <mergeCell ref="J5:J8"/>
    <mergeCell ref="K5:K8"/>
    <mergeCell ref="L5:P5"/>
    <mergeCell ref="Q5:Q8"/>
    <mergeCell ref="C6:C8"/>
    <mergeCell ref="D6:F6"/>
    <mergeCell ref="L6:L8"/>
    <mergeCell ref="M6:P6"/>
    <mergeCell ref="D7:D8"/>
    <mergeCell ref="E7:E8"/>
    <mergeCell ref="F7:F8"/>
    <mergeCell ref="M7:M8"/>
    <mergeCell ref="N7:O7"/>
    <mergeCell ref="P7:P8"/>
    <mergeCell ref="A10:Q10"/>
  </mergeCells>
  <printOptions headings="false" gridLines="false" gridLinesSet="true" horizontalCentered="false" verticalCentered="false"/>
  <pageMargins left="0.700694444444445" right="0.700694444444445" top="0.752083333333333" bottom="0.752083333333333" header="0.511811023622047" footer="0.511811023622047"/>
  <pageSetup paperSize="9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S44"/>
  <sheetViews>
    <sheetView showFormulas="false" showGridLines="true" showRowColHeaders="true" showZeros="false" rightToLeft="false" tabSelected="false" showOutlineSymbols="true" defaultGridColor="true" view="pageBreakPreview" topLeftCell="A7" colorId="64" zoomScale="100" zoomScaleNormal="40" zoomScalePageLayoutView="100" workbookViewId="0">
      <selection pane="topLeft" activeCell="B11" activeCellId="0" sqref="B11"/>
    </sheetView>
  </sheetViews>
  <sheetFormatPr defaultColWidth="9.1484375" defaultRowHeight="12.75" zeroHeight="false" outlineLevelRow="0" outlineLevelCol="0"/>
  <cols>
    <col collapsed="false" customWidth="true" hidden="false" outlineLevel="0" max="1" min="1" style="24" width="85.71"/>
    <col collapsed="false" customWidth="true" hidden="false" outlineLevel="0" max="2" min="2" style="24" width="17.57"/>
    <col collapsed="false" customWidth="true" hidden="false" outlineLevel="0" max="3" min="3" style="24" width="13.71"/>
    <col collapsed="false" customWidth="true" hidden="false" outlineLevel="0" max="4" min="4" style="24" width="17.86"/>
    <col collapsed="false" customWidth="true" hidden="false" outlineLevel="0" max="5" min="5" style="24" width="18.14"/>
    <col collapsed="false" customWidth="true" hidden="false" outlineLevel="0" max="6" min="6" style="24" width="15.57"/>
    <col collapsed="false" customWidth="true" hidden="false" outlineLevel="0" max="7" min="7" style="24" width="18.14"/>
    <col collapsed="false" customWidth="true" hidden="false" outlineLevel="0" max="8" min="8" style="24" width="22.71"/>
    <col collapsed="false" customWidth="true" hidden="false" outlineLevel="0" max="9" min="9" style="24" width="18.57"/>
    <col collapsed="false" customWidth="true" hidden="false" outlineLevel="0" max="10" min="10" style="24" width="24.42"/>
    <col collapsed="false" customWidth="true" hidden="false" outlineLevel="0" max="11" min="11" style="24" width="23.14"/>
    <col collapsed="false" customWidth="true" hidden="false" outlineLevel="0" max="12" min="12" style="24" width="14.57"/>
    <col collapsed="false" customWidth="true" hidden="false" outlineLevel="0" max="13" min="13" style="24" width="18.14"/>
    <col collapsed="false" customWidth="true" hidden="false" outlineLevel="0" max="14" min="14" style="24" width="14.57"/>
    <col collapsed="false" customWidth="true" hidden="false" outlineLevel="0" max="16" min="15" style="24" width="19.42"/>
    <col collapsed="false" customWidth="true" hidden="false" outlineLevel="0" max="17" min="17" style="24" width="19.14"/>
    <col collapsed="false" customWidth="true" hidden="false" outlineLevel="0" max="18" min="18" style="24" width="19.71"/>
    <col collapsed="false" customWidth="false" hidden="false" outlineLevel="0" max="16384" min="19" style="24" width="9.14"/>
  </cols>
  <sheetData>
    <row r="3" customFormat="false" ht="38.25" hidden="false" customHeight="true" outlineLevel="0" collapsed="false">
      <c r="A3" s="25" t="s">
        <v>77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5" s="28" customFormat="true" ht="30.75" hidden="false" customHeight="true" outlineLevel="0" collapsed="false">
      <c r="A5" s="26" t="s">
        <v>1</v>
      </c>
      <c r="B5" s="26" t="s">
        <v>2</v>
      </c>
      <c r="C5" s="26" t="s">
        <v>3</v>
      </c>
      <c r="D5" s="26"/>
      <c r="E5" s="26"/>
      <c r="F5" s="26"/>
      <c r="G5" s="26" t="s">
        <v>4</v>
      </c>
      <c r="H5" s="26" t="s">
        <v>5</v>
      </c>
      <c r="I5" s="26" t="s">
        <v>6</v>
      </c>
      <c r="J5" s="27" t="s">
        <v>7</v>
      </c>
      <c r="K5" s="26" t="s">
        <v>8</v>
      </c>
      <c r="L5" s="26" t="s">
        <v>9</v>
      </c>
      <c r="M5" s="26"/>
      <c r="N5" s="26"/>
      <c r="O5" s="26"/>
      <c r="P5" s="26"/>
      <c r="Q5" s="26" t="s">
        <v>10</v>
      </c>
    </row>
    <row r="6" s="28" customFormat="true" ht="13.5" hidden="false" customHeight="true" outlineLevel="0" collapsed="false">
      <c r="A6" s="26"/>
      <c r="B6" s="26"/>
      <c r="C6" s="27" t="s">
        <v>11</v>
      </c>
      <c r="D6" s="26" t="s">
        <v>12</v>
      </c>
      <c r="E6" s="26"/>
      <c r="F6" s="26"/>
      <c r="G6" s="26"/>
      <c r="H6" s="26"/>
      <c r="I6" s="26"/>
      <c r="J6" s="27"/>
      <c r="K6" s="26"/>
      <c r="L6" s="27" t="s">
        <v>13</v>
      </c>
      <c r="M6" s="29" t="s">
        <v>14</v>
      </c>
      <c r="N6" s="29"/>
      <c r="O6" s="29"/>
      <c r="P6" s="29"/>
      <c r="Q6" s="26"/>
    </row>
    <row r="7" s="28" customFormat="true" ht="63.75" hidden="false" customHeight="true" outlineLevel="0" collapsed="false">
      <c r="A7" s="26"/>
      <c r="B7" s="26"/>
      <c r="C7" s="27"/>
      <c r="D7" s="26" t="s">
        <v>15</v>
      </c>
      <c r="E7" s="26" t="s">
        <v>16</v>
      </c>
      <c r="F7" s="26" t="s">
        <v>17</v>
      </c>
      <c r="G7" s="26"/>
      <c r="H7" s="26"/>
      <c r="I7" s="26"/>
      <c r="J7" s="27"/>
      <c r="K7" s="26"/>
      <c r="L7" s="27"/>
      <c r="M7" s="26" t="s">
        <v>18</v>
      </c>
      <c r="N7" s="26" t="s">
        <v>19</v>
      </c>
      <c r="O7" s="26"/>
      <c r="P7" s="26" t="s">
        <v>20</v>
      </c>
      <c r="Q7" s="26"/>
    </row>
    <row r="8" customFormat="false" ht="24.75" hidden="false" customHeight="true" outlineLevel="0" collapsed="false">
      <c r="A8" s="26"/>
      <c r="B8" s="26"/>
      <c r="C8" s="27"/>
      <c r="D8" s="26"/>
      <c r="E8" s="26"/>
      <c r="F8" s="26"/>
      <c r="G8" s="26"/>
      <c r="H8" s="26"/>
      <c r="I8" s="26"/>
      <c r="J8" s="27"/>
      <c r="K8" s="26"/>
      <c r="L8" s="27"/>
      <c r="M8" s="26"/>
      <c r="N8" s="30" t="s">
        <v>21</v>
      </c>
      <c r="O8" s="30" t="s">
        <v>22</v>
      </c>
      <c r="P8" s="26"/>
      <c r="Q8" s="26"/>
    </row>
    <row r="9" customFormat="false" ht="12.75" hidden="false" customHeight="false" outlineLevel="0" collapsed="false">
      <c r="A9" s="31" t="n">
        <v>1</v>
      </c>
      <c r="B9" s="31" t="n">
        <v>2</v>
      </c>
      <c r="C9" s="31" t="n">
        <v>3</v>
      </c>
      <c r="D9" s="31" t="n">
        <v>4</v>
      </c>
      <c r="E9" s="31" t="n">
        <v>5</v>
      </c>
      <c r="F9" s="31" t="n">
        <v>6</v>
      </c>
      <c r="G9" s="31" t="n">
        <v>7</v>
      </c>
      <c r="H9" s="31" t="n">
        <v>8</v>
      </c>
      <c r="I9" s="31" t="n">
        <v>9</v>
      </c>
      <c r="J9" s="31" t="n">
        <v>10</v>
      </c>
      <c r="K9" s="31" t="n">
        <v>11</v>
      </c>
      <c r="L9" s="31" t="n">
        <v>12</v>
      </c>
      <c r="M9" s="31" t="n">
        <v>13</v>
      </c>
      <c r="N9" s="31" t="n">
        <v>14</v>
      </c>
      <c r="O9" s="31" t="n">
        <v>15</v>
      </c>
      <c r="P9" s="31" t="n">
        <v>16</v>
      </c>
      <c r="Q9" s="31" t="n">
        <v>17</v>
      </c>
    </row>
    <row r="10" s="33" customFormat="true" ht="74.25" hidden="false" customHeight="true" outlineLevel="0" collapsed="false">
      <c r="A10" s="32" t="s">
        <v>132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</row>
    <row r="11" s="33" customFormat="true" ht="36" hidden="false" customHeight="true" outlineLevel="0" collapsed="false">
      <c r="A11" s="34" t="s">
        <v>78</v>
      </c>
      <c r="B11" s="35"/>
      <c r="C11" s="35" t="n">
        <v>0</v>
      </c>
      <c r="D11" s="35"/>
      <c r="E11" s="35"/>
      <c r="F11" s="35"/>
      <c r="G11" s="35"/>
      <c r="H11" s="35"/>
      <c r="I11" s="35"/>
      <c r="J11" s="35"/>
      <c r="K11" s="76"/>
      <c r="L11" s="35"/>
      <c r="M11" s="35"/>
      <c r="N11" s="35"/>
      <c r="O11" s="35"/>
      <c r="P11" s="35"/>
      <c r="Q11" s="35"/>
      <c r="R11" s="36"/>
      <c r="S11" s="37"/>
    </row>
    <row r="12" s="33" customFormat="true" ht="36" hidden="false" customHeight="true" outlineLevel="0" collapsed="false">
      <c r="A12" s="34" t="s">
        <v>79</v>
      </c>
      <c r="B12" s="35"/>
      <c r="C12" s="35"/>
      <c r="D12" s="35"/>
      <c r="E12" s="35"/>
      <c r="F12" s="35"/>
      <c r="G12" s="35"/>
      <c r="H12" s="35"/>
      <c r="I12" s="35"/>
      <c r="J12" s="35"/>
      <c r="K12" s="76"/>
      <c r="L12" s="35"/>
      <c r="M12" s="35"/>
      <c r="N12" s="35"/>
      <c r="O12" s="35"/>
      <c r="P12" s="35"/>
      <c r="Q12" s="35"/>
      <c r="R12" s="36"/>
      <c r="S12" s="37"/>
    </row>
    <row r="13" s="33" customFormat="true" ht="36" hidden="false" customHeight="true" outlineLevel="0" collapsed="false">
      <c r="A13" s="34" t="s">
        <v>80</v>
      </c>
      <c r="B13" s="35"/>
      <c r="C13" s="35"/>
      <c r="D13" s="35"/>
      <c r="E13" s="35"/>
      <c r="F13" s="35"/>
      <c r="G13" s="35"/>
      <c r="H13" s="35"/>
      <c r="I13" s="35"/>
      <c r="J13" s="35"/>
      <c r="K13" s="76"/>
      <c r="L13" s="35"/>
      <c r="M13" s="35"/>
      <c r="N13" s="35"/>
      <c r="O13" s="35"/>
      <c r="P13" s="35"/>
      <c r="Q13" s="35"/>
      <c r="R13" s="36"/>
      <c r="S13" s="37"/>
    </row>
    <row r="14" s="33" customFormat="true" ht="36" hidden="false" customHeight="true" outlineLevel="0" collapsed="false">
      <c r="A14" s="34" t="s">
        <v>81</v>
      </c>
      <c r="B14" s="35"/>
      <c r="C14" s="35"/>
      <c r="D14" s="35"/>
      <c r="E14" s="35"/>
      <c r="F14" s="35"/>
      <c r="G14" s="35"/>
      <c r="H14" s="35"/>
      <c r="I14" s="35"/>
      <c r="J14" s="35"/>
      <c r="K14" s="76"/>
      <c r="L14" s="35"/>
      <c r="M14" s="35"/>
      <c r="N14" s="35"/>
      <c r="O14" s="35"/>
      <c r="P14" s="35"/>
      <c r="Q14" s="35"/>
      <c r="R14" s="36"/>
      <c r="S14" s="37"/>
    </row>
    <row r="15" s="33" customFormat="true" ht="36" hidden="false" customHeight="true" outlineLevel="0" collapsed="false">
      <c r="A15" s="34" t="s">
        <v>82</v>
      </c>
      <c r="B15" s="35"/>
      <c r="C15" s="35"/>
      <c r="D15" s="35"/>
      <c r="E15" s="35"/>
      <c r="F15" s="35"/>
      <c r="G15" s="35"/>
      <c r="H15" s="35"/>
      <c r="I15" s="35"/>
      <c r="J15" s="35"/>
      <c r="K15" s="76"/>
      <c r="L15" s="35"/>
      <c r="M15" s="35"/>
      <c r="N15" s="35"/>
      <c r="O15" s="35"/>
      <c r="P15" s="35"/>
      <c r="Q15" s="35"/>
      <c r="R15" s="36"/>
      <c r="S15" s="37"/>
    </row>
    <row r="16" s="33" customFormat="true" ht="36" hidden="false" customHeight="true" outlineLevel="0" collapsed="false">
      <c r="A16" s="34" t="s">
        <v>83</v>
      </c>
      <c r="B16" s="35"/>
      <c r="C16" s="35"/>
      <c r="D16" s="35"/>
      <c r="E16" s="35"/>
      <c r="F16" s="35"/>
      <c r="G16" s="35"/>
      <c r="H16" s="35"/>
      <c r="I16" s="35"/>
      <c r="J16" s="35"/>
      <c r="K16" s="76"/>
      <c r="L16" s="35"/>
      <c r="M16" s="35"/>
      <c r="N16" s="35"/>
      <c r="O16" s="35"/>
      <c r="P16" s="35"/>
      <c r="Q16" s="35"/>
      <c r="R16" s="36"/>
      <c r="S16" s="37"/>
    </row>
    <row r="17" s="33" customFormat="true" ht="36" hidden="false" customHeight="true" outlineLevel="0" collapsed="false">
      <c r="A17" s="34" t="s">
        <v>84</v>
      </c>
      <c r="B17" s="35"/>
      <c r="C17" s="35"/>
      <c r="D17" s="35"/>
      <c r="E17" s="35"/>
      <c r="F17" s="35"/>
      <c r="G17" s="35"/>
      <c r="H17" s="35"/>
      <c r="I17" s="35"/>
      <c r="J17" s="35"/>
      <c r="K17" s="76"/>
      <c r="L17" s="35"/>
      <c r="M17" s="35"/>
      <c r="N17" s="35"/>
      <c r="O17" s="35"/>
      <c r="P17" s="35"/>
      <c r="Q17" s="35"/>
      <c r="R17" s="36"/>
      <c r="S17" s="37"/>
    </row>
    <row r="18" s="33" customFormat="true" ht="36" hidden="false" customHeight="true" outlineLevel="0" collapsed="false">
      <c r="A18" s="34" t="s">
        <v>85</v>
      </c>
      <c r="B18" s="35"/>
      <c r="C18" s="35"/>
      <c r="D18" s="35"/>
      <c r="E18" s="35"/>
      <c r="F18" s="35"/>
      <c r="G18" s="35"/>
      <c r="H18" s="35"/>
      <c r="I18" s="35"/>
      <c r="J18" s="35"/>
      <c r="K18" s="76"/>
      <c r="L18" s="35"/>
      <c r="M18" s="35"/>
      <c r="N18" s="35"/>
      <c r="O18" s="35"/>
      <c r="P18" s="35"/>
      <c r="Q18" s="35"/>
      <c r="R18" s="36"/>
      <c r="S18" s="37"/>
    </row>
    <row r="19" s="33" customFormat="true" ht="36" hidden="false" customHeight="true" outlineLevel="0" collapsed="false">
      <c r="A19" s="34" t="s">
        <v>86</v>
      </c>
      <c r="B19" s="35"/>
      <c r="C19" s="35"/>
      <c r="D19" s="35"/>
      <c r="E19" s="35"/>
      <c r="F19" s="35"/>
      <c r="G19" s="35"/>
      <c r="H19" s="35"/>
      <c r="I19" s="35"/>
      <c r="J19" s="35"/>
      <c r="K19" s="76"/>
      <c r="L19" s="35"/>
      <c r="M19" s="35"/>
      <c r="N19" s="35"/>
      <c r="O19" s="35"/>
      <c r="P19" s="35"/>
      <c r="Q19" s="35"/>
      <c r="R19" s="36"/>
      <c r="S19" s="37"/>
    </row>
    <row r="20" s="33" customFormat="true" ht="36" hidden="false" customHeight="true" outlineLevel="0" collapsed="false">
      <c r="A20" s="34" t="s">
        <v>87</v>
      </c>
      <c r="B20" s="35"/>
      <c r="C20" s="35"/>
      <c r="D20" s="35"/>
      <c r="E20" s="35"/>
      <c r="F20" s="35"/>
      <c r="G20" s="35"/>
      <c r="H20" s="35"/>
      <c r="I20" s="35"/>
      <c r="J20" s="35"/>
      <c r="K20" s="76"/>
      <c r="L20" s="35"/>
      <c r="M20" s="35"/>
      <c r="N20" s="35"/>
      <c r="O20" s="35"/>
      <c r="P20" s="35"/>
      <c r="Q20" s="35"/>
      <c r="R20" s="36"/>
      <c r="S20" s="37"/>
    </row>
    <row r="21" s="33" customFormat="true" ht="36" hidden="false" customHeight="true" outlineLevel="0" collapsed="false">
      <c r="A21" s="34" t="s">
        <v>88</v>
      </c>
      <c r="B21" s="35"/>
      <c r="C21" s="35"/>
      <c r="D21" s="35"/>
      <c r="E21" s="35"/>
      <c r="F21" s="35"/>
      <c r="G21" s="35"/>
      <c r="H21" s="35"/>
      <c r="I21" s="35"/>
      <c r="J21" s="35"/>
      <c r="K21" s="76"/>
      <c r="L21" s="35"/>
      <c r="M21" s="35"/>
      <c r="N21" s="35"/>
      <c r="O21" s="35"/>
      <c r="P21" s="35"/>
      <c r="Q21" s="35"/>
      <c r="R21" s="36"/>
      <c r="S21" s="37"/>
    </row>
    <row r="22" s="33" customFormat="true" ht="36" hidden="false" customHeight="true" outlineLevel="0" collapsed="false">
      <c r="A22" s="34" t="s">
        <v>89</v>
      </c>
      <c r="B22" s="35"/>
      <c r="C22" s="35"/>
      <c r="D22" s="35"/>
      <c r="E22" s="35"/>
      <c r="F22" s="35"/>
      <c r="G22" s="35"/>
      <c r="H22" s="35"/>
      <c r="I22" s="35"/>
      <c r="J22" s="35"/>
      <c r="K22" s="76"/>
      <c r="L22" s="35"/>
      <c r="M22" s="35"/>
      <c r="N22" s="35"/>
      <c r="O22" s="35"/>
      <c r="P22" s="35"/>
      <c r="Q22" s="35"/>
      <c r="R22" s="36"/>
      <c r="S22" s="37"/>
    </row>
    <row r="23" s="33" customFormat="true" ht="36" hidden="false" customHeight="true" outlineLevel="0" collapsed="false">
      <c r="A23" s="34" t="s">
        <v>90</v>
      </c>
      <c r="B23" s="35"/>
      <c r="C23" s="35"/>
      <c r="D23" s="35"/>
      <c r="E23" s="35"/>
      <c r="F23" s="35"/>
      <c r="G23" s="35"/>
      <c r="H23" s="35"/>
      <c r="I23" s="35"/>
      <c r="J23" s="35"/>
      <c r="K23" s="76"/>
      <c r="L23" s="35"/>
      <c r="M23" s="35"/>
      <c r="N23" s="35"/>
      <c r="O23" s="35"/>
      <c r="P23" s="35"/>
      <c r="Q23" s="35"/>
      <c r="R23" s="36"/>
      <c r="S23" s="37"/>
    </row>
    <row r="24" s="33" customFormat="true" ht="36" hidden="false" customHeight="true" outlineLevel="0" collapsed="false">
      <c r="A24" s="34" t="s">
        <v>91</v>
      </c>
      <c r="B24" s="35"/>
      <c r="C24" s="35"/>
      <c r="D24" s="35"/>
      <c r="E24" s="35"/>
      <c r="F24" s="35"/>
      <c r="G24" s="35"/>
      <c r="H24" s="35"/>
      <c r="I24" s="35"/>
      <c r="J24" s="35"/>
      <c r="K24" s="76"/>
      <c r="L24" s="35"/>
      <c r="M24" s="35"/>
      <c r="N24" s="35"/>
      <c r="O24" s="35"/>
      <c r="P24" s="35"/>
      <c r="Q24" s="35"/>
      <c r="R24" s="36"/>
      <c r="S24" s="37"/>
    </row>
    <row r="25" s="33" customFormat="true" ht="36" hidden="false" customHeight="true" outlineLevel="0" collapsed="false">
      <c r="A25" s="34" t="s">
        <v>92</v>
      </c>
      <c r="B25" s="35"/>
      <c r="C25" s="35"/>
      <c r="D25" s="35"/>
      <c r="E25" s="35"/>
      <c r="F25" s="35"/>
      <c r="G25" s="35"/>
      <c r="H25" s="35"/>
      <c r="I25" s="35"/>
      <c r="J25" s="35"/>
      <c r="K25" s="76"/>
      <c r="L25" s="35"/>
      <c r="M25" s="35"/>
      <c r="N25" s="35"/>
      <c r="O25" s="35"/>
      <c r="P25" s="35"/>
      <c r="Q25" s="35"/>
      <c r="R25" s="36"/>
      <c r="S25" s="37"/>
    </row>
    <row r="26" s="88" customFormat="true" ht="36" hidden="false" customHeight="true" outlineLevel="0" collapsed="false">
      <c r="A26" s="34" t="s">
        <v>93</v>
      </c>
      <c r="B26" s="35"/>
      <c r="C26" s="35"/>
      <c r="D26" s="35"/>
      <c r="E26" s="35"/>
      <c r="F26" s="35"/>
      <c r="G26" s="35"/>
      <c r="H26" s="35"/>
      <c r="I26" s="35"/>
      <c r="J26" s="35"/>
      <c r="K26" s="76"/>
      <c r="L26" s="35"/>
      <c r="M26" s="35"/>
      <c r="N26" s="35"/>
      <c r="O26" s="35"/>
      <c r="P26" s="35"/>
      <c r="Q26" s="35"/>
      <c r="R26" s="89"/>
      <c r="S26" s="90"/>
    </row>
    <row r="27" s="33" customFormat="true" ht="36" hidden="false" customHeight="true" outlineLevel="0" collapsed="false">
      <c r="A27" s="34" t="s">
        <v>94</v>
      </c>
      <c r="B27" s="35"/>
      <c r="C27" s="35"/>
      <c r="D27" s="35"/>
      <c r="E27" s="35"/>
      <c r="F27" s="35"/>
      <c r="G27" s="35"/>
      <c r="H27" s="35"/>
      <c r="I27" s="35"/>
      <c r="J27" s="35"/>
      <c r="K27" s="76"/>
      <c r="L27" s="35"/>
      <c r="M27" s="35"/>
      <c r="N27" s="35"/>
      <c r="O27" s="35"/>
      <c r="P27" s="35"/>
      <c r="Q27" s="35"/>
      <c r="R27" s="36"/>
      <c r="S27" s="37"/>
    </row>
    <row r="28" s="33" customFormat="true" ht="36" hidden="false" customHeight="true" outlineLevel="0" collapsed="false">
      <c r="A28" s="34" t="s">
        <v>95</v>
      </c>
      <c r="B28" s="35"/>
      <c r="C28" s="35"/>
      <c r="D28" s="35"/>
      <c r="E28" s="35"/>
      <c r="F28" s="35"/>
      <c r="G28" s="35"/>
      <c r="H28" s="35"/>
      <c r="I28" s="35"/>
      <c r="J28" s="35"/>
      <c r="K28" s="76"/>
      <c r="L28" s="35"/>
      <c r="M28" s="35"/>
      <c r="N28" s="35"/>
      <c r="O28" s="35"/>
      <c r="P28" s="35"/>
      <c r="Q28" s="35"/>
      <c r="R28" s="36"/>
      <c r="S28" s="37"/>
    </row>
    <row r="29" s="33" customFormat="true" ht="36" hidden="false" customHeight="true" outlineLevel="0" collapsed="false">
      <c r="A29" s="34" t="s">
        <v>96</v>
      </c>
      <c r="B29" s="35"/>
      <c r="C29" s="35"/>
      <c r="D29" s="35"/>
      <c r="E29" s="35"/>
      <c r="F29" s="35"/>
      <c r="G29" s="35"/>
      <c r="H29" s="35"/>
      <c r="I29" s="35"/>
      <c r="J29" s="35"/>
      <c r="K29" s="76"/>
      <c r="L29" s="35"/>
      <c r="M29" s="35"/>
      <c r="N29" s="35"/>
      <c r="O29" s="35"/>
      <c r="P29" s="35"/>
      <c r="Q29" s="35"/>
      <c r="R29" s="36"/>
      <c r="S29" s="37"/>
    </row>
    <row r="30" s="33" customFormat="true" ht="36" hidden="false" customHeight="true" outlineLevel="0" collapsed="false">
      <c r="A30" s="34" t="s">
        <v>97</v>
      </c>
      <c r="B30" s="35"/>
      <c r="C30" s="35"/>
      <c r="D30" s="35"/>
      <c r="E30" s="35"/>
      <c r="F30" s="35"/>
      <c r="G30" s="35"/>
      <c r="H30" s="35"/>
      <c r="I30" s="35"/>
      <c r="J30" s="35"/>
      <c r="K30" s="76"/>
      <c r="L30" s="35"/>
      <c r="M30" s="35"/>
      <c r="N30" s="35"/>
      <c r="O30" s="35"/>
      <c r="P30" s="35"/>
      <c r="Q30" s="35"/>
      <c r="R30" s="36"/>
      <c r="S30" s="37"/>
    </row>
    <row r="31" s="33" customFormat="true" ht="36" hidden="false" customHeight="true" outlineLevel="0" collapsed="false">
      <c r="A31" s="34" t="s">
        <v>98</v>
      </c>
      <c r="B31" s="35"/>
      <c r="C31" s="35"/>
      <c r="D31" s="35"/>
      <c r="E31" s="35"/>
      <c r="F31" s="35"/>
      <c r="G31" s="35"/>
      <c r="H31" s="35"/>
      <c r="I31" s="35"/>
      <c r="J31" s="35"/>
      <c r="K31" s="76"/>
      <c r="L31" s="35"/>
      <c r="M31" s="35"/>
      <c r="N31" s="35"/>
      <c r="O31" s="35"/>
      <c r="P31" s="35"/>
      <c r="Q31" s="35"/>
      <c r="R31" s="36"/>
      <c r="S31" s="37"/>
    </row>
    <row r="32" s="33" customFormat="true" ht="36" hidden="false" customHeight="true" outlineLevel="0" collapsed="false">
      <c r="A32" s="34" t="s">
        <v>99</v>
      </c>
      <c r="B32" s="35"/>
      <c r="C32" s="35"/>
      <c r="D32" s="35"/>
      <c r="E32" s="35"/>
      <c r="F32" s="35"/>
      <c r="G32" s="35"/>
      <c r="H32" s="35"/>
      <c r="I32" s="35"/>
      <c r="J32" s="35"/>
      <c r="K32" s="76"/>
      <c r="L32" s="35"/>
      <c r="M32" s="35"/>
      <c r="N32" s="35"/>
      <c r="O32" s="35"/>
      <c r="P32" s="35"/>
      <c r="Q32" s="35"/>
      <c r="R32" s="36"/>
      <c r="S32" s="37"/>
    </row>
    <row r="33" s="33" customFormat="true" ht="36" hidden="false" customHeight="true" outlineLevel="0" collapsed="false">
      <c r="A33" s="34" t="s">
        <v>100</v>
      </c>
      <c r="B33" s="35"/>
      <c r="C33" s="35"/>
      <c r="D33" s="35"/>
      <c r="E33" s="35"/>
      <c r="F33" s="35"/>
      <c r="G33" s="35"/>
      <c r="H33" s="35"/>
      <c r="I33" s="35"/>
      <c r="J33" s="35"/>
      <c r="K33" s="76"/>
      <c r="L33" s="35"/>
      <c r="M33" s="35"/>
      <c r="N33" s="35"/>
      <c r="O33" s="35"/>
      <c r="P33" s="35"/>
      <c r="Q33" s="35"/>
      <c r="R33" s="36"/>
      <c r="S33" s="37"/>
    </row>
    <row r="34" s="33" customFormat="true" ht="36" hidden="false" customHeight="true" outlineLevel="0" collapsed="false">
      <c r="A34" s="34" t="s">
        <v>101</v>
      </c>
      <c r="B34" s="35"/>
      <c r="C34" s="35"/>
      <c r="D34" s="35"/>
      <c r="E34" s="35"/>
      <c r="F34" s="35"/>
      <c r="G34" s="35"/>
      <c r="H34" s="35"/>
      <c r="I34" s="35"/>
      <c r="J34" s="35"/>
      <c r="K34" s="76"/>
      <c r="L34" s="35"/>
      <c r="M34" s="35"/>
      <c r="N34" s="35"/>
      <c r="O34" s="35"/>
      <c r="P34" s="35"/>
      <c r="Q34" s="35"/>
      <c r="R34" s="36"/>
      <c r="S34" s="37"/>
    </row>
    <row r="35" s="33" customFormat="true" ht="36" hidden="false" customHeight="true" outlineLevel="0" collapsed="false">
      <c r="A35" s="34" t="s">
        <v>102</v>
      </c>
      <c r="B35" s="35"/>
      <c r="C35" s="35"/>
      <c r="D35" s="35"/>
      <c r="E35" s="35"/>
      <c r="F35" s="35"/>
      <c r="G35" s="35"/>
      <c r="H35" s="35"/>
      <c r="I35" s="35"/>
      <c r="J35" s="35"/>
      <c r="K35" s="76"/>
      <c r="L35" s="35"/>
      <c r="M35" s="35"/>
      <c r="N35" s="35"/>
      <c r="O35" s="35"/>
      <c r="P35" s="35"/>
      <c r="Q35" s="35"/>
      <c r="R35" s="36"/>
      <c r="S35" s="37"/>
    </row>
    <row r="36" s="33" customFormat="true" ht="36" hidden="false" customHeight="true" outlineLevel="0" collapsed="false">
      <c r="A36" s="66" t="s">
        <v>103</v>
      </c>
      <c r="B36" s="35"/>
      <c r="C36" s="35"/>
      <c r="D36" s="35"/>
      <c r="E36" s="35"/>
      <c r="F36" s="35"/>
      <c r="G36" s="35"/>
      <c r="H36" s="35"/>
      <c r="I36" s="35"/>
      <c r="J36" s="35"/>
      <c r="K36" s="76"/>
      <c r="L36" s="35"/>
      <c r="M36" s="35"/>
      <c r="N36" s="35"/>
      <c r="O36" s="35"/>
      <c r="P36" s="35"/>
      <c r="Q36" s="35"/>
      <c r="R36" s="36"/>
      <c r="S36" s="37"/>
    </row>
    <row r="37" s="33" customFormat="true" ht="36" hidden="false" customHeight="true" outlineLevel="0" collapsed="false">
      <c r="A37" s="34" t="s">
        <v>104</v>
      </c>
      <c r="B37" s="35"/>
      <c r="C37" s="35"/>
      <c r="D37" s="35"/>
      <c r="E37" s="35"/>
      <c r="F37" s="35"/>
      <c r="G37" s="35"/>
      <c r="H37" s="35"/>
      <c r="I37" s="35"/>
      <c r="J37" s="35"/>
      <c r="K37" s="76"/>
      <c r="L37" s="35"/>
      <c r="M37" s="35"/>
      <c r="N37" s="35"/>
      <c r="O37" s="35"/>
      <c r="P37" s="35"/>
      <c r="Q37" s="35"/>
      <c r="R37" s="36"/>
      <c r="S37" s="37"/>
    </row>
    <row r="38" s="33" customFormat="true" ht="36" hidden="false" customHeight="true" outlineLevel="0" collapsed="false">
      <c r="A38" s="34" t="s">
        <v>105</v>
      </c>
      <c r="B38" s="35"/>
      <c r="C38" s="35"/>
      <c r="D38" s="35"/>
      <c r="E38" s="35"/>
      <c r="F38" s="35"/>
      <c r="G38" s="35"/>
      <c r="H38" s="35"/>
      <c r="I38" s="35"/>
      <c r="J38" s="35"/>
      <c r="K38" s="76"/>
      <c r="L38" s="35"/>
      <c r="M38" s="35"/>
      <c r="N38" s="35"/>
      <c r="O38" s="35"/>
      <c r="P38" s="35"/>
      <c r="Q38" s="35"/>
      <c r="R38" s="36"/>
      <c r="S38" s="37"/>
    </row>
    <row r="39" s="33" customFormat="true" ht="36" hidden="false" customHeight="true" outlineLevel="0" collapsed="false">
      <c r="A39" s="34" t="s">
        <v>106</v>
      </c>
      <c r="B39" s="35"/>
      <c r="C39" s="35"/>
      <c r="D39" s="35"/>
      <c r="E39" s="35"/>
      <c r="F39" s="35"/>
      <c r="G39" s="35"/>
      <c r="H39" s="35"/>
      <c r="I39" s="35"/>
      <c r="J39" s="35"/>
      <c r="K39" s="76"/>
      <c r="L39" s="35"/>
      <c r="M39" s="35"/>
      <c r="N39" s="35"/>
      <c r="O39" s="35"/>
      <c r="P39" s="35"/>
      <c r="Q39" s="35"/>
      <c r="R39" s="36"/>
      <c r="S39" s="37"/>
    </row>
    <row r="40" customFormat="false" ht="32.25" hidden="false" customHeight="true" outlineLevel="0" collapsed="false">
      <c r="A40" s="38" t="s">
        <v>107</v>
      </c>
      <c r="B40" s="39" t="n">
        <f aca="false">SUM(B11:B39)</f>
        <v>0</v>
      </c>
      <c r="C40" s="39" t="n">
        <f aca="false">SUM(C11:C39)</f>
        <v>0</v>
      </c>
      <c r="D40" s="39" t="n">
        <f aca="false">SUM(D11:D39)</f>
        <v>0</v>
      </c>
      <c r="E40" s="39" t="n">
        <f aca="false">SUM(E11:E39)</f>
        <v>0</v>
      </c>
      <c r="F40" s="39" t="n">
        <f aca="false">SUM(F11:F39)</f>
        <v>0</v>
      </c>
      <c r="G40" s="39" t="n">
        <f aca="false">SUM(G11:G39)</f>
        <v>0</v>
      </c>
      <c r="H40" s="39" t="n">
        <f aca="false">SUM(H11:H39)</f>
        <v>0</v>
      </c>
      <c r="I40" s="39" t="n">
        <f aca="false">SUM(I11:I39)</f>
        <v>0</v>
      </c>
      <c r="J40" s="39" t="n">
        <f aca="false">SUM(J11:J39)</f>
        <v>0</v>
      </c>
      <c r="K40" s="39" t="n">
        <f aca="false">SUM(K11:K39)</f>
        <v>0</v>
      </c>
      <c r="L40" s="39" t="n">
        <f aca="false">SUM(L11:L39)</f>
        <v>0</v>
      </c>
      <c r="M40" s="39" t="n">
        <f aca="false">SUM(M11:M39)</f>
        <v>0</v>
      </c>
      <c r="N40" s="39" t="n">
        <f aca="false">SUM(N11:N39)</f>
        <v>0</v>
      </c>
      <c r="O40" s="39" t="n">
        <f aca="false">SUM(O11:O39)</f>
        <v>0</v>
      </c>
      <c r="P40" s="39" t="n">
        <f aca="false">SUM(P11:P39)</f>
        <v>0</v>
      </c>
      <c r="Q40" s="103" t="n">
        <f aca="false">SUM(Q11:Q39)</f>
        <v>0</v>
      </c>
      <c r="R40" s="36"/>
      <c r="S40" s="37"/>
    </row>
    <row r="41" customFormat="false" ht="17.25" hidden="false" customHeight="true" outlineLevel="0" collapsed="false">
      <c r="A41" s="41"/>
    </row>
    <row r="42" customFormat="false" ht="17.25" hidden="false" customHeight="true" outlineLevel="0" collapsed="false">
      <c r="A42" s="41"/>
    </row>
    <row r="43" customFormat="false" ht="17.25" hidden="false" customHeight="true" outlineLevel="0" collapsed="false">
      <c r="A43" s="41"/>
    </row>
    <row r="44" customFormat="false" ht="47.25" hidden="false" customHeight="true" outlineLevel="0" collapsed="false">
      <c r="A44" s="41"/>
      <c r="D44" s="42"/>
    </row>
  </sheetData>
  <sheetProtection algorithmName="SHA-512" hashValue="yyu+3WX2L/oy4v6IOzpuHkJHupNQCeFT9faCRZxDbphUMvpqRwDhmuEWLws2pZhNB2MGxpRhZ1Xg6rZoODc3TQ==" saltValue="TSmKteJ61GykH8uPWup4AA==" spinCount="100000" sheet="true" objects="true" scenarios="true"/>
  <protectedRanges>
    <protectedRange name="edit" sqref="B11:Q39"/>
  </protectedRanges>
  <mergeCells count="22">
    <mergeCell ref="A3:Q3"/>
    <mergeCell ref="A5:A8"/>
    <mergeCell ref="B5:B8"/>
    <mergeCell ref="C5:F5"/>
    <mergeCell ref="G5:G8"/>
    <mergeCell ref="H5:H8"/>
    <mergeCell ref="I5:I8"/>
    <mergeCell ref="J5:J8"/>
    <mergeCell ref="K5:K8"/>
    <mergeCell ref="L5:P5"/>
    <mergeCell ref="Q5:Q8"/>
    <mergeCell ref="C6:C8"/>
    <mergeCell ref="D6:F6"/>
    <mergeCell ref="L6:L8"/>
    <mergeCell ref="M6:P6"/>
    <mergeCell ref="D7:D8"/>
    <mergeCell ref="E7:E8"/>
    <mergeCell ref="F7:F8"/>
    <mergeCell ref="M7:M8"/>
    <mergeCell ref="N7:O7"/>
    <mergeCell ref="P7:P8"/>
    <mergeCell ref="A10:Q1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3:S44"/>
  <sheetViews>
    <sheetView showFormulas="false" showGridLines="true" showRowColHeaders="true" showZeros="false" rightToLeft="false" tabSelected="false" showOutlineSymbols="true" defaultGridColor="true" view="pageBreakPreview" topLeftCell="A1" colorId="64" zoomScale="100" zoomScaleNormal="40" zoomScalePageLayoutView="100" workbookViewId="0">
      <selection pane="topLeft" activeCell="B11" activeCellId="0" sqref="B11"/>
    </sheetView>
  </sheetViews>
  <sheetFormatPr defaultColWidth="9.1484375" defaultRowHeight="12.75" zeroHeight="false" outlineLevelRow="0" outlineLevelCol="0"/>
  <cols>
    <col collapsed="false" customWidth="true" hidden="false" outlineLevel="0" max="1" min="1" style="24" width="85.42"/>
    <col collapsed="false" customWidth="true" hidden="false" outlineLevel="0" max="2" min="2" style="24" width="17.57"/>
    <col collapsed="false" customWidth="true" hidden="false" outlineLevel="0" max="3" min="3" style="24" width="13.71"/>
    <col collapsed="false" customWidth="true" hidden="false" outlineLevel="0" max="4" min="4" style="24" width="17.86"/>
    <col collapsed="false" customWidth="true" hidden="false" outlineLevel="0" max="5" min="5" style="24" width="18.14"/>
    <col collapsed="false" customWidth="true" hidden="false" outlineLevel="0" max="6" min="6" style="24" width="15.57"/>
    <col collapsed="false" customWidth="true" hidden="false" outlineLevel="0" max="7" min="7" style="24" width="18.14"/>
    <col collapsed="false" customWidth="true" hidden="false" outlineLevel="0" max="8" min="8" style="24" width="22.71"/>
    <col collapsed="false" customWidth="true" hidden="false" outlineLevel="0" max="9" min="9" style="24" width="18.57"/>
    <col collapsed="false" customWidth="true" hidden="false" outlineLevel="0" max="10" min="10" style="24" width="24.42"/>
    <col collapsed="false" customWidth="true" hidden="false" outlineLevel="0" max="11" min="11" style="24" width="23.14"/>
    <col collapsed="false" customWidth="true" hidden="false" outlineLevel="0" max="12" min="12" style="24" width="14.57"/>
    <col collapsed="false" customWidth="true" hidden="false" outlineLevel="0" max="13" min="13" style="24" width="18.14"/>
    <col collapsed="false" customWidth="true" hidden="false" outlineLevel="0" max="14" min="14" style="24" width="14.57"/>
    <col collapsed="false" customWidth="true" hidden="false" outlineLevel="0" max="16" min="15" style="24" width="19.42"/>
    <col collapsed="false" customWidth="true" hidden="false" outlineLevel="0" max="17" min="17" style="24" width="19.14"/>
    <col collapsed="false" customWidth="true" hidden="false" outlineLevel="0" max="18" min="18" style="24" width="19.71"/>
    <col collapsed="false" customWidth="false" hidden="false" outlineLevel="0" max="16384" min="19" style="24" width="9.14"/>
  </cols>
  <sheetData>
    <row r="3" customFormat="false" ht="38.25" hidden="false" customHeight="true" outlineLevel="0" collapsed="false">
      <c r="A3" s="25" t="s">
        <v>77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5" s="28" customFormat="true" ht="30.75" hidden="false" customHeight="true" outlineLevel="0" collapsed="false">
      <c r="A5" s="26" t="s">
        <v>1</v>
      </c>
      <c r="B5" s="26" t="s">
        <v>2</v>
      </c>
      <c r="C5" s="26" t="s">
        <v>3</v>
      </c>
      <c r="D5" s="26"/>
      <c r="E5" s="26"/>
      <c r="F5" s="26"/>
      <c r="G5" s="26" t="s">
        <v>4</v>
      </c>
      <c r="H5" s="26" t="s">
        <v>5</v>
      </c>
      <c r="I5" s="26" t="s">
        <v>6</v>
      </c>
      <c r="J5" s="27" t="s">
        <v>7</v>
      </c>
      <c r="K5" s="26" t="s">
        <v>8</v>
      </c>
      <c r="L5" s="26" t="s">
        <v>9</v>
      </c>
      <c r="M5" s="26"/>
      <c r="N5" s="26"/>
      <c r="O5" s="26"/>
      <c r="P5" s="26"/>
      <c r="Q5" s="26" t="s">
        <v>10</v>
      </c>
    </row>
    <row r="6" s="28" customFormat="true" ht="13.5" hidden="false" customHeight="true" outlineLevel="0" collapsed="false">
      <c r="A6" s="26"/>
      <c r="B6" s="26"/>
      <c r="C6" s="27" t="s">
        <v>11</v>
      </c>
      <c r="D6" s="26" t="s">
        <v>12</v>
      </c>
      <c r="E6" s="26"/>
      <c r="F6" s="26"/>
      <c r="G6" s="26"/>
      <c r="H6" s="26"/>
      <c r="I6" s="26"/>
      <c r="J6" s="27"/>
      <c r="K6" s="26"/>
      <c r="L6" s="27" t="s">
        <v>13</v>
      </c>
      <c r="M6" s="29" t="s">
        <v>14</v>
      </c>
      <c r="N6" s="29"/>
      <c r="O6" s="29"/>
      <c r="P6" s="29"/>
      <c r="Q6" s="26"/>
    </row>
    <row r="7" s="28" customFormat="true" ht="63.75" hidden="false" customHeight="true" outlineLevel="0" collapsed="false">
      <c r="A7" s="26"/>
      <c r="B7" s="26"/>
      <c r="C7" s="27"/>
      <c r="D7" s="26" t="s">
        <v>15</v>
      </c>
      <c r="E7" s="26" t="s">
        <v>16</v>
      </c>
      <c r="F7" s="26" t="s">
        <v>17</v>
      </c>
      <c r="G7" s="26"/>
      <c r="H7" s="26"/>
      <c r="I7" s="26"/>
      <c r="J7" s="27"/>
      <c r="K7" s="26"/>
      <c r="L7" s="27"/>
      <c r="M7" s="26" t="s">
        <v>18</v>
      </c>
      <c r="N7" s="26" t="s">
        <v>19</v>
      </c>
      <c r="O7" s="26"/>
      <c r="P7" s="26" t="s">
        <v>20</v>
      </c>
      <c r="Q7" s="26"/>
    </row>
    <row r="8" customFormat="false" ht="48" hidden="false" customHeight="true" outlineLevel="0" collapsed="false">
      <c r="A8" s="26"/>
      <c r="B8" s="26"/>
      <c r="C8" s="27"/>
      <c r="D8" s="26"/>
      <c r="E8" s="26"/>
      <c r="F8" s="26"/>
      <c r="G8" s="26"/>
      <c r="H8" s="26"/>
      <c r="I8" s="26"/>
      <c r="J8" s="27"/>
      <c r="K8" s="26"/>
      <c r="L8" s="27"/>
      <c r="M8" s="26"/>
      <c r="N8" s="30" t="s">
        <v>21</v>
      </c>
      <c r="O8" s="30" t="s">
        <v>22</v>
      </c>
      <c r="P8" s="26"/>
      <c r="Q8" s="26"/>
    </row>
    <row r="9" customFormat="false" ht="12.75" hidden="false" customHeight="false" outlineLevel="0" collapsed="false">
      <c r="A9" s="31" t="n">
        <v>1</v>
      </c>
      <c r="B9" s="31" t="n">
        <v>2</v>
      </c>
      <c r="C9" s="31" t="n">
        <v>3</v>
      </c>
      <c r="D9" s="31" t="n">
        <v>4</v>
      </c>
      <c r="E9" s="31" t="n">
        <v>5</v>
      </c>
      <c r="F9" s="31" t="n">
        <v>6</v>
      </c>
      <c r="G9" s="31" t="n">
        <v>7</v>
      </c>
      <c r="H9" s="31" t="n">
        <v>8</v>
      </c>
      <c r="I9" s="31" t="n">
        <v>9</v>
      </c>
      <c r="J9" s="31" t="n">
        <v>10</v>
      </c>
      <c r="K9" s="31" t="n">
        <v>11</v>
      </c>
      <c r="L9" s="31" t="n">
        <v>12</v>
      </c>
      <c r="M9" s="31" t="n">
        <v>13</v>
      </c>
      <c r="N9" s="31" t="n">
        <v>14</v>
      </c>
      <c r="O9" s="31" t="n">
        <v>15</v>
      </c>
      <c r="P9" s="31" t="n">
        <v>16</v>
      </c>
      <c r="Q9" s="31" t="n">
        <v>17</v>
      </c>
    </row>
    <row r="10" s="33" customFormat="true" ht="36" hidden="false" customHeight="true" outlineLevel="0" collapsed="false">
      <c r="A10" s="32" t="s">
        <v>108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</row>
    <row r="11" s="33" customFormat="true" ht="36" hidden="false" customHeight="true" outlineLevel="0" collapsed="false">
      <c r="A11" s="34" t="s">
        <v>78</v>
      </c>
      <c r="B11" s="35"/>
      <c r="C11" s="35" t="n">
        <v>0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6"/>
      <c r="S11" s="37"/>
    </row>
    <row r="12" s="33" customFormat="true" ht="36" hidden="false" customHeight="true" outlineLevel="0" collapsed="false">
      <c r="A12" s="34" t="s">
        <v>79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6"/>
      <c r="S12" s="37"/>
    </row>
    <row r="13" s="33" customFormat="true" ht="36" hidden="false" customHeight="true" outlineLevel="0" collapsed="false">
      <c r="A13" s="34" t="s">
        <v>80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6"/>
      <c r="S13" s="37"/>
    </row>
    <row r="14" s="33" customFormat="true" ht="36" hidden="false" customHeight="true" outlineLevel="0" collapsed="false">
      <c r="A14" s="34" t="s">
        <v>81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6"/>
      <c r="S14" s="37"/>
    </row>
    <row r="15" s="33" customFormat="true" ht="36" hidden="false" customHeight="true" outlineLevel="0" collapsed="false">
      <c r="A15" s="34" t="s">
        <v>82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6"/>
      <c r="S15" s="37"/>
    </row>
    <row r="16" s="33" customFormat="true" ht="36" hidden="false" customHeight="true" outlineLevel="0" collapsed="false">
      <c r="A16" s="34" t="s">
        <v>83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6"/>
      <c r="S16" s="37"/>
    </row>
    <row r="17" s="33" customFormat="true" ht="36" hidden="false" customHeight="true" outlineLevel="0" collapsed="false">
      <c r="A17" s="34" t="s">
        <v>84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6"/>
      <c r="S17" s="37"/>
    </row>
    <row r="18" s="33" customFormat="true" ht="36" hidden="false" customHeight="true" outlineLevel="0" collapsed="false">
      <c r="A18" s="34" t="s">
        <v>85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6"/>
      <c r="S18" s="37"/>
    </row>
    <row r="19" s="33" customFormat="true" ht="36" hidden="false" customHeight="true" outlineLevel="0" collapsed="false">
      <c r="A19" s="34" t="s">
        <v>86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6"/>
      <c r="S19" s="37"/>
    </row>
    <row r="20" s="33" customFormat="true" ht="36" hidden="false" customHeight="true" outlineLevel="0" collapsed="false">
      <c r="A20" s="34" t="s">
        <v>87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6"/>
      <c r="S20" s="37"/>
    </row>
    <row r="21" s="33" customFormat="true" ht="36" hidden="false" customHeight="true" outlineLevel="0" collapsed="false">
      <c r="A21" s="34" t="s">
        <v>88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6"/>
      <c r="S21" s="37"/>
    </row>
    <row r="22" s="33" customFormat="true" ht="36" hidden="false" customHeight="true" outlineLevel="0" collapsed="false">
      <c r="A22" s="34" t="s">
        <v>89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6"/>
      <c r="S22" s="37"/>
    </row>
    <row r="23" s="33" customFormat="true" ht="36" hidden="false" customHeight="true" outlineLevel="0" collapsed="false">
      <c r="A23" s="34" t="s">
        <v>90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6"/>
      <c r="S23" s="37"/>
    </row>
    <row r="24" s="33" customFormat="true" ht="36" hidden="false" customHeight="true" outlineLevel="0" collapsed="false">
      <c r="A24" s="34" t="s">
        <v>91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6"/>
      <c r="S24" s="37"/>
    </row>
    <row r="25" s="33" customFormat="true" ht="36" hidden="false" customHeight="true" outlineLevel="0" collapsed="false">
      <c r="A25" s="34" t="s">
        <v>92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6"/>
      <c r="S25" s="37"/>
    </row>
    <row r="26" s="33" customFormat="true" ht="36" hidden="false" customHeight="true" outlineLevel="0" collapsed="false">
      <c r="A26" s="34" t="s">
        <v>93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6"/>
      <c r="S26" s="37"/>
    </row>
    <row r="27" s="33" customFormat="true" ht="36" hidden="false" customHeight="true" outlineLevel="0" collapsed="false">
      <c r="A27" s="34" t="s">
        <v>94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6"/>
      <c r="S27" s="37"/>
    </row>
    <row r="28" s="33" customFormat="true" ht="36" hidden="false" customHeight="true" outlineLevel="0" collapsed="false">
      <c r="A28" s="34" t="s">
        <v>95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6"/>
      <c r="S28" s="37"/>
    </row>
    <row r="29" s="33" customFormat="true" ht="36" hidden="false" customHeight="true" outlineLevel="0" collapsed="false">
      <c r="A29" s="34" t="s">
        <v>96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6"/>
      <c r="S29" s="37"/>
    </row>
    <row r="30" s="33" customFormat="true" ht="36" hidden="false" customHeight="true" outlineLevel="0" collapsed="false">
      <c r="A30" s="34" t="s">
        <v>97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6"/>
      <c r="S30" s="37"/>
    </row>
    <row r="31" s="33" customFormat="true" ht="36" hidden="false" customHeight="true" outlineLevel="0" collapsed="false">
      <c r="A31" s="34" t="s">
        <v>98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6"/>
      <c r="S31" s="37"/>
    </row>
    <row r="32" s="33" customFormat="true" ht="36" hidden="false" customHeight="true" outlineLevel="0" collapsed="false">
      <c r="A32" s="34" t="s">
        <v>99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6"/>
      <c r="S32" s="37"/>
    </row>
    <row r="33" s="33" customFormat="true" ht="36" hidden="false" customHeight="true" outlineLevel="0" collapsed="false">
      <c r="A33" s="34" t="s">
        <v>100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6"/>
      <c r="S33" s="37"/>
    </row>
    <row r="34" s="33" customFormat="true" ht="36" hidden="false" customHeight="true" outlineLevel="0" collapsed="false">
      <c r="A34" s="34" t="s">
        <v>101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6"/>
      <c r="S34" s="37"/>
    </row>
    <row r="35" s="33" customFormat="true" ht="36" hidden="false" customHeight="true" outlineLevel="0" collapsed="false">
      <c r="A35" s="34" t="s">
        <v>102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6"/>
      <c r="S35" s="37"/>
    </row>
    <row r="36" s="33" customFormat="true" ht="36" hidden="false" customHeight="true" outlineLevel="0" collapsed="false">
      <c r="A36" s="34" t="s">
        <v>103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6"/>
      <c r="S36" s="37"/>
    </row>
    <row r="37" s="33" customFormat="true" ht="36" hidden="false" customHeight="true" outlineLevel="0" collapsed="false">
      <c r="A37" s="34" t="s">
        <v>104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6"/>
      <c r="S37" s="37"/>
    </row>
    <row r="38" s="33" customFormat="true" ht="36" hidden="false" customHeight="true" outlineLevel="0" collapsed="false">
      <c r="A38" s="34" t="s">
        <v>105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6"/>
      <c r="S38" s="37"/>
    </row>
    <row r="39" s="33" customFormat="true" ht="36" hidden="false" customHeight="true" outlineLevel="0" collapsed="false">
      <c r="A39" s="34" t="s">
        <v>106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6"/>
      <c r="S39" s="37"/>
    </row>
    <row r="40" customFormat="false" ht="32.25" hidden="false" customHeight="true" outlineLevel="0" collapsed="false">
      <c r="A40" s="38" t="s">
        <v>107</v>
      </c>
      <c r="B40" s="39" t="n">
        <f aca="false">SUM(B11:B39)</f>
        <v>0</v>
      </c>
      <c r="C40" s="40" t="n">
        <f aca="false">SUM(C11:C39)</f>
        <v>0</v>
      </c>
      <c r="D40" s="40" t="n">
        <f aca="false">SUM(D11:D39)</f>
        <v>0</v>
      </c>
      <c r="E40" s="40" t="n">
        <f aca="false">SUM(E11:E39)</f>
        <v>0</v>
      </c>
      <c r="F40" s="40" t="n">
        <f aca="false">SUM(F11:F39)</f>
        <v>0</v>
      </c>
      <c r="G40" s="40" t="n">
        <f aca="false">SUM(G11:G39)</f>
        <v>0</v>
      </c>
      <c r="H40" s="39" t="n">
        <f aca="false">SUM(H11:H39)</f>
        <v>0</v>
      </c>
      <c r="I40" s="39" t="n">
        <f aca="false">SUM(I11:I39)</f>
        <v>0</v>
      </c>
      <c r="J40" s="39" t="n">
        <f aca="false">SUM(J11:J39)</f>
        <v>0</v>
      </c>
      <c r="K40" s="39" t="n">
        <f aca="false">SUM(K11:K39)</f>
        <v>0</v>
      </c>
      <c r="L40" s="39" t="n">
        <f aca="false">SUM(L11:L39)</f>
        <v>0</v>
      </c>
      <c r="M40" s="39" t="n">
        <f aca="false">SUM(M11:M39)</f>
        <v>0</v>
      </c>
      <c r="N40" s="39" t="n">
        <f aca="false">SUM(N11:N39)</f>
        <v>0</v>
      </c>
      <c r="O40" s="39" t="n">
        <f aca="false">SUM(O11:O39)</f>
        <v>0</v>
      </c>
      <c r="P40" s="39" t="n">
        <f aca="false">SUM(P11:P39)</f>
        <v>0</v>
      </c>
      <c r="Q40" s="39" t="n">
        <f aca="false">SUM(Q11:Q39)</f>
        <v>0</v>
      </c>
      <c r="R40" s="36"/>
      <c r="S40" s="37"/>
    </row>
    <row r="41" customFormat="false" ht="17.25" hidden="false" customHeight="true" outlineLevel="0" collapsed="false">
      <c r="A41" s="41"/>
    </row>
    <row r="42" customFormat="false" ht="17.25" hidden="false" customHeight="true" outlineLevel="0" collapsed="false">
      <c r="A42" s="41"/>
    </row>
    <row r="43" customFormat="false" ht="17.25" hidden="false" customHeight="true" outlineLevel="0" collapsed="false">
      <c r="A43" s="41"/>
    </row>
    <row r="44" customFormat="false" ht="47.25" hidden="false" customHeight="true" outlineLevel="0" collapsed="false">
      <c r="A44" s="41"/>
      <c r="D44" s="42"/>
    </row>
  </sheetData>
  <sheetProtection algorithmName="SHA-512" hashValue="0CBOAcLh9Onjxv3hri59xF0Ejbs1FNT1Ckh1caOpUyLRYB3zbOGpszWkgwgFxdPXKfKR/+NZ+J0gOU6PwLnqFA==" saltValue="Md8kY8q16vD2qBzmrqFGCQ==" spinCount="100000" sheet="true" objects="true" scenarios="true" formatColumns="false" formatRows="false"/>
  <protectedRanges>
    <protectedRange name="edit" sqref="B11:Q39"/>
  </protectedRanges>
  <mergeCells count="22">
    <mergeCell ref="A3:Q3"/>
    <mergeCell ref="A5:A8"/>
    <mergeCell ref="B5:B8"/>
    <mergeCell ref="C5:F5"/>
    <mergeCell ref="G5:G8"/>
    <mergeCell ref="H5:H8"/>
    <mergeCell ref="I5:I8"/>
    <mergeCell ref="J5:J8"/>
    <mergeCell ref="K5:K8"/>
    <mergeCell ref="L5:P5"/>
    <mergeCell ref="Q5:Q8"/>
    <mergeCell ref="C6:C8"/>
    <mergeCell ref="D6:F6"/>
    <mergeCell ref="L6:L8"/>
    <mergeCell ref="M6:P6"/>
    <mergeCell ref="D7:D8"/>
    <mergeCell ref="E7:E8"/>
    <mergeCell ref="F7:F8"/>
    <mergeCell ref="M7:M8"/>
    <mergeCell ref="N7:O7"/>
    <mergeCell ref="P7:P8"/>
    <mergeCell ref="A10:Q1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Q40"/>
  <sheetViews>
    <sheetView showFormulas="false" showGridLines="true" showRowColHeaders="true" showZeros="false" rightToLeft="false" tabSelected="false" showOutlineSymbols="true" defaultGridColor="true" view="pageBreakPreview" topLeftCell="A10" colorId="64" zoomScale="100" zoomScaleNormal="55" zoomScalePageLayoutView="100" workbookViewId="0">
      <selection pane="topLeft" activeCell="B11" activeCellId="0" sqref="B11"/>
    </sheetView>
  </sheetViews>
  <sheetFormatPr defaultColWidth="9.1484375" defaultRowHeight="12.75" zeroHeight="false" outlineLevelRow="0" outlineLevelCol="0"/>
  <cols>
    <col collapsed="false" customWidth="true" hidden="false" outlineLevel="0" max="1" min="1" style="24" width="82.57"/>
    <col collapsed="false" customWidth="true" hidden="false" outlineLevel="0" max="2" min="2" style="24" width="14.14"/>
    <col collapsed="false" customWidth="false" hidden="false" outlineLevel="0" max="4" min="3" style="24" width="9.14"/>
    <col collapsed="false" customWidth="true" hidden="false" outlineLevel="0" max="5" min="5" style="24" width="17"/>
    <col collapsed="false" customWidth="false" hidden="false" outlineLevel="0" max="6" min="6" style="24" width="9.14"/>
    <col collapsed="false" customWidth="true" hidden="false" outlineLevel="0" max="7" min="7" style="24" width="11.43"/>
    <col collapsed="false" customWidth="true" hidden="false" outlineLevel="0" max="8" min="8" style="24" width="12.42"/>
    <col collapsed="false" customWidth="true" hidden="false" outlineLevel="0" max="9" min="9" style="24" width="12.57"/>
    <col collapsed="false" customWidth="true" hidden="false" outlineLevel="0" max="10" min="10" style="24" width="14.42"/>
    <col collapsed="false" customWidth="true" hidden="false" outlineLevel="0" max="11" min="11" style="24" width="16.43"/>
    <col collapsed="false" customWidth="true" hidden="false" outlineLevel="0" max="12" min="12" style="24" width="9.71"/>
    <col collapsed="false" customWidth="true" hidden="false" outlineLevel="0" max="13" min="13" style="24" width="11.14"/>
    <col collapsed="false" customWidth="false" hidden="false" outlineLevel="0" max="15" min="14" style="24" width="9.14"/>
    <col collapsed="false" customWidth="true" hidden="false" outlineLevel="0" max="16" min="16" style="24" width="13.57"/>
    <col collapsed="false" customWidth="true" hidden="false" outlineLevel="0" max="17" min="17" style="24" width="12.57"/>
    <col collapsed="false" customWidth="false" hidden="false" outlineLevel="0" max="16384" min="18" style="24" width="9.14"/>
  </cols>
  <sheetData>
    <row r="2" customFormat="false" ht="17.25" hidden="false" customHeight="true" outlineLevel="0" collapsed="false"/>
    <row r="3" customFormat="false" ht="20.25" hidden="false" customHeight="true" outlineLevel="0" collapsed="false">
      <c r="A3" s="25" t="s">
        <v>77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customFormat="false" ht="14.25" hidden="false" customHeight="true" outlineLevel="0" collapsed="false"/>
    <row r="5" customFormat="false" ht="14.25" hidden="false" customHeight="true" outlineLevel="0" collapsed="false">
      <c r="A5" s="104" t="s">
        <v>1</v>
      </c>
      <c r="B5" s="104" t="s">
        <v>2</v>
      </c>
      <c r="C5" s="104" t="s">
        <v>3</v>
      </c>
      <c r="D5" s="104"/>
      <c r="E5" s="104"/>
      <c r="F5" s="104"/>
      <c r="G5" s="104" t="s">
        <v>4</v>
      </c>
      <c r="H5" s="104" t="s">
        <v>5</v>
      </c>
      <c r="I5" s="104" t="s">
        <v>6</v>
      </c>
      <c r="J5" s="105" t="s">
        <v>7</v>
      </c>
      <c r="K5" s="104" t="s">
        <v>8</v>
      </c>
      <c r="L5" s="104" t="s">
        <v>9</v>
      </c>
      <c r="M5" s="104"/>
      <c r="N5" s="104"/>
      <c r="O5" s="104"/>
      <c r="P5" s="104"/>
      <c r="Q5" s="104" t="s">
        <v>10</v>
      </c>
    </row>
    <row r="6" customFormat="false" ht="14.25" hidden="false" customHeight="true" outlineLevel="0" collapsed="false">
      <c r="A6" s="104"/>
      <c r="B6" s="104"/>
      <c r="C6" s="105" t="s">
        <v>11</v>
      </c>
      <c r="D6" s="104" t="s">
        <v>12</v>
      </c>
      <c r="E6" s="104"/>
      <c r="F6" s="104"/>
      <c r="G6" s="104"/>
      <c r="H6" s="104"/>
      <c r="I6" s="104"/>
      <c r="J6" s="105"/>
      <c r="K6" s="104"/>
      <c r="L6" s="105" t="s">
        <v>13</v>
      </c>
      <c r="M6" s="106" t="s">
        <v>14</v>
      </c>
      <c r="N6" s="106"/>
      <c r="O6" s="106"/>
      <c r="P6" s="106"/>
      <c r="Q6" s="104"/>
    </row>
    <row r="7" customFormat="false" ht="20.25" hidden="false" customHeight="true" outlineLevel="0" collapsed="false">
      <c r="A7" s="104"/>
      <c r="B7" s="104"/>
      <c r="C7" s="105"/>
      <c r="D7" s="104" t="s">
        <v>15</v>
      </c>
      <c r="E7" s="104" t="s">
        <v>16</v>
      </c>
      <c r="F7" s="104" t="s">
        <v>17</v>
      </c>
      <c r="G7" s="104"/>
      <c r="H7" s="104"/>
      <c r="I7" s="104"/>
      <c r="J7" s="105"/>
      <c r="K7" s="104"/>
      <c r="L7" s="105"/>
      <c r="M7" s="104" t="s">
        <v>18</v>
      </c>
      <c r="N7" s="104" t="s">
        <v>19</v>
      </c>
      <c r="O7" s="104"/>
      <c r="P7" s="104" t="s">
        <v>20</v>
      </c>
      <c r="Q7" s="104"/>
    </row>
    <row r="8" customFormat="false" ht="106.5" hidden="false" customHeight="true" outlineLevel="0" collapsed="false">
      <c r="A8" s="104"/>
      <c r="B8" s="104"/>
      <c r="C8" s="105"/>
      <c r="D8" s="104"/>
      <c r="E8" s="104"/>
      <c r="F8" s="104"/>
      <c r="G8" s="104"/>
      <c r="H8" s="104"/>
      <c r="I8" s="104"/>
      <c r="J8" s="105"/>
      <c r="K8" s="104"/>
      <c r="L8" s="105"/>
      <c r="M8" s="104"/>
      <c r="N8" s="64" t="s">
        <v>21</v>
      </c>
      <c r="O8" s="64" t="s">
        <v>22</v>
      </c>
      <c r="P8" s="104"/>
      <c r="Q8" s="104"/>
    </row>
    <row r="9" customFormat="false" ht="25.5" hidden="false" customHeight="true" outlineLevel="0" collapsed="false">
      <c r="A9" s="31" t="n">
        <v>1</v>
      </c>
      <c r="B9" s="31" t="n">
        <v>2</v>
      </c>
      <c r="C9" s="31" t="n">
        <v>3</v>
      </c>
      <c r="D9" s="31" t="n">
        <v>4</v>
      </c>
      <c r="E9" s="31" t="n">
        <v>5</v>
      </c>
      <c r="F9" s="31" t="n">
        <v>6</v>
      </c>
      <c r="G9" s="31" t="n">
        <v>7</v>
      </c>
      <c r="H9" s="31" t="n">
        <v>8</v>
      </c>
      <c r="I9" s="31" t="n">
        <v>9</v>
      </c>
      <c r="J9" s="31" t="n">
        <v>10</v>
      </c>
      <c r="K9" s="31" t="n">
        <v>11</v>
      </c>
      <c r="L9" s="31" t="n">
        <v>12</v>
      </c>
      <c r="M9" s="31" t="n">
        <v>13</v>
      </c>
      <c r="N9" s="31" t="n">
        <v>14</v>
      </c>
      <c r="O9" s="31" t="n">
        <v>15</v>
      </c>
      <c r="P9" s="31" t="n">
        <v>16</v>
      </c>
      <c r="Q9" s="31" t="n">
        <v>17</v>
      </c>
    </row>
    <row r="10" customFormat="false" ht="20.25" hidden="false" customHeight="true" outlineLevel="0" collapsed="false">
      <c r="A10" s="32" t="s">
        <v>133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</row>
    <row r="11" customFormat="false" ht="20.25" hidden="false" customHeight="true" outlineLevel="0" collapsed="false">
      <c r="A11" s="34" t="s">
        <v>78</v>
      </c>
      <c r="B11" s="107"/>
      <c r="C11" s="107" t="n">
        <v>0</v>
      </c>
      <c r="D11" s="107"/>
      <c r="E11" s="107"/>
      <c r="F11" s="107"/>
      <c r="G11" s="107"/>
      <c r="H11" s="107"/>
      <c r="I11" s="107"/>
      <c r="J11" s="107"/>
      <c r="K11" s="108"/>
      <c r="L11" s="107"/>
      <c r="M11" s="107"/>
      <c r="N11" s="107"/>
      <c r="O11" s="107"/>
      <c r="P11" s="107"/>
      <c r="Q11" s="109"/>
    </row>
    <row r="12" customFormat="false" ht="20.25" hidden="false" customHeight="true" outlineLevel="0" collapsed="false">
      <c r="A12" s="34" t="s">
        <v>79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8"/>
      <c r="L12" s="107"/>
      <c r="M12" s="107"/>
      <c r="N12" s="107"/>
      <c r="O12" s="107"/>
      <c r="P12" s="107"/>
      <c r="Q12" s="109"/>
    </row>
    <row r="13" customFormat="false" ht="20.25" hidden="false" customHeight="true" outlineLevel="0" collapsed="false">
      <c r="A13" s="34" t="s">
        <v>80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8"/>
      <c r="L13" s="107"/>
      <c r="M13" s="107"/>
      <c r="N13" s="107"/>
      <c r="O13" s="107"/>
      <c r="P13" s="107"/>
      <c r="Q13" s="109"/>
    </row>
    <row r="14" customFormat="false" ht="20.25" hidden="false" customHeight="true" outlineLevel="0" collapsed="false">
      <c r="A14" s="34" t="s">
        <v>81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8"/>
      <c r="L14" s="107"/>
      <c r="M14" s="107"/>
      <c r="N14" s="107"/>
      <c r="O14" s="107"/>
      <c r="P14" s="107"/>
      <c r="Q14" s="109"/>
    </row>
    <row r="15" customFormat="false" ht="20.25" hidden="false" customHeight="true" outlineLevel="0" collapsed="false">
      <c r="A15" s="34" t="s">
        <v>82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8"/>
      <c r="L15" s="107"/>
      <c r="M15" s="107"/>
      <c r="N15" s="107"/>
      <c r="O15" s="107"/>
      <c r="P15" s="107"/>
      <c r="Q15" s="109"/>
    </row>
    <row r="16" customFormat="false" ht="20.25" hidden="false" customHeight="true" outlineLevel="0" collapsed="false">
      <c r="A16" s="34" t="s">
        <v>83</v>
      </c>
      <c r="B16" s="107"/>
      <c r="C16" s="107" t="n">
        <v>1</v>
      </c>
      <c r="D16" s="107"/>
      <c r="E16" s="107" t="n">
        <v>1</v>
      </c>
      <c r="F16" s="107"/>
      <c r="G16" s="107"/>
      <c r="H16" s="107"/>
      <c r="I16" s="107"/>
      <c r="J16" s="107"/>
      <c r="K16" s="108"/>
      <c r="L16" s="107" t="n">
        <v>1</v>
      </c>
      <c r="M16" s="107"/>
      <c r="N16" s="107"/>
      <c r="O16" s="107" t="n">
        <v>1</v>
      </c>
      <c r="P16" s="107"/>
      <c r="Q16" s="109"/>
    </row>
    <row r="17" customFormat="false" ht="20.25" hidden="false" customHeight="true" outlineLevel="0" collapsed="false">
      <c r="A17" s="34" t="s">
        <v>84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08"/>
      <c r="L17" s="107"/>
      <c r="M17" s="107"/>
      <c r="N17" s="107"/>
      <c r="O17" s="107"/>
      <c r="P17" s="107"/>
      <c r="Q17" s="109"/>
    </row>
    <row r="18" customFormat="false" ht="20.25" hidden="false" customHeight="true" outlineLevel="0" collapsed="false">
      <c r="A18" s="34" t="s">
        <v>85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08"/>
      <c r="L18" s="107"/>
      <c r="M18" s="107"/>
      <c r="N18" s="107"/>
      <c r="O18" s="107"/>
      <c r="P18" s="107"/>
      <c r="Q18" s="109"/>
    </row>
    <row r="19" customFormat="false" ht="25.5" hidden="false" customHeight="false" outlineLevel="0" collapsed="false">
      <c r="A19" s="34" t="s">
        <v>86</v>
      </c>
      <c r="B19" s="107"/>
      <c r="C19" s="107" t="n">
        <v>1</v>
      </c>
      <c r="D19" s="107" t="n">
        <v>1</v>
      </c>
      <c r="E19" s="107"/>
      <c r="F19" s="107"/>
      <c r="G19" s="107"/>
      <c r="H19" s="107"/>
      <c r="I19" s="107"/>
      <c r="J19" s="107" t="n">
        <v>1</v>
      </c>
      <c r="K19" s="108"/>
      <c r="L19" s="107" t="n">
        <v>1</v>
      </c>
      <c r="M19" s="107"/>
      <c r="N19" s="107"/>
      <c r="O19" s="107" t="n">
        <v>1</v>
      </c>
      <c r="P19" s="107"/>
      <c r="Q19" s="109"/>
    </row>
    <row r="20" customFormat="false" ht="25.5" hidden="false" customHeight="false" outlineLevel="0" collapsed="false">
      <c r="A20" s="34" t="s">
        <v>87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8"/>
      <c r="L20" s="107"/>
      <c r="M20" s="107"/>
      <c r="N20" s="107"/>
      <c r="O20" s="107"/>
      <c r="P20" s="107"/>
      <c r="Q20" s="109"/>
    </row>
    <row r="21" customFormat="false" ht="25.5" hidden="false" customHeight="false" outlineLevel="0" collapsed="false">
      <c r="A21" s="34" t="s">
        <v>88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8"/>
      <c r="L21" s="107"/>
      <c r="M21" s="107"/>
      <c r="N21" s="107"/>
      <c r="O21" s="107"/>
      <c r="P21" s="107"/>
      <c r="Q21" s="109"/>
    </row>
    <row r="22" customFormat="false" ht="25.5" hidden="false" customHeight="false" outlineLevel="0" collapsed="false">
      <c r="A22" s="34" t="s">
        <v>89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8"/>
      <c r="L22" s="107"/>
      <c r="M22" s="107"/>
      <c r="N22" s="107"/>
      <c r="O22" s="107"/>
      <c r="P22" s="107"/>
      <c r="Q22" s="109"/>
    </row>
    <row r="23" customFormat="false" ht="25.5" hidden="false" customHeight="false" outlineLevel="0" collapsed="false">
      <c r="A23" s="34" t="s">
        <v>90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8"/>
      <c r="L23" s="107"/>
      <c r="M23" s="107"/>
      <c r="N23" s="107"/>
      <c r="O23" s="107"/>
      <c r="P23" s="107"/>
      <c r="Q23" s="109"/>
    </row>
    <row r="24" customFormat="false" ht="25.5" hidden="false" customHeight="false" outlineLevel="0" collapsed="false">
      <c r="A24" s="34" t="s">
        <v>91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8"/>
      <c r="L24" s="107"/>
      <c r="M24" s="107"/>
      <c r="N24" s="107"/>
      <c r="O24" s="107"/>
      <c r="P24" s="107"/>
      <c r="Q24" s="109"/>
    </row>
    <row r="25" customFormat="false" ht="25.5" hidden="false" customHeight="false" outlineLevel="0" collapsed="false">
      <c r="A25" s="34" t="s">
        <v>92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8"/>
      <c r="L25" s="107"/>
      <c r="M25" s="107"/>
      <c r="N25" s="107"/>
      <c r="O25" s="107"/>
      <c r="P25" s="107"/>
      <c r="Q25" s="109"/>
    </row>
    <row r="26" customFormat="false" ht="25.5" hidden="false" customHeight="false" outlineLevel="0" collapsed="false">
      <c r="A26" s="34" t="s">
        <v>93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8"/>
      <c r="L26" s="107"/>
      <c r="M26" s="107"/>
      <c r="N26" s="107"/>
      <c r="O26" s="107"/>
      <c r="P26" s="107"/>
      <c r="Q26" s="109"/>
    </row>
    <row r="27" customFormat="false" ht="25.5" hidden="false" customHeight="false" outlineLevel="0" collapsed="false">
      <c r="A27" s="34" t="s">
        <v>94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08"/>
      <c r="L27" s="107"/>
      <c r="M27" s="107"/>
      <c r="N27" s="107"/>
      <c r="O27" s="107"/>
      <c r="P27" s="107"/>
      <c r="Q27" s="109"/>
    </row>
    <row r="28" customFormat="false" ht="25.5" hidden="false" customHeight="false" outlineLevel="0" collapsed="false">
      <c r="A28" s="34" t="s">
        <v>95</v>
      </c>
      <c r="B28" s="107" t="n">
        <v>0</v>
      </c>
      <c r="C28" s="107" t="n">
        <v>0</v>
      </c>
      <c r="D28" s="107" t="n">
        <v>0</v>
      </c>
      <c r="E28" s="107"/>
      <c r="F28" s="107"/>
      <c r="G28" s="107"/>
      <c r="H28" s="107"/>
      <c r="I28" s="107"/>
      <c r="J28" s="107" t="n">
        <v>0</v>
      </c>
      <c r="K28" s="108"/>
      <c r="L28" s="107" t="n">
        <v>0</v>
      </c>
      <c r="M28" s="107"/>
      <c r="N28" s="107"/>
      <c r="O28" s="107" t="n">
        <v>6</v>
      </c>
      <c r="P28" s="107"/>
      <c r="Q28" s="109" t="n">
        <v>6</v>
      </c>
    </row>
    <row r="29" customFormat="false" ht="25.5" hidden="false" customHeight="false" outlineLevel="0" collapsed="false">
      <c r="A29" s="34" t="s">
        <v>96</v>
      </c>
      <c r="B29" s="107"/>
      <c r="C29" s="107"/>
      <c r="D29" s="107"/>
      <c r="E29" s="107"/>
      <c r="F29" s="107"/>
      <c r="G29" s="107"/>
      <c r="H29" s="107"/>
      <c r="I29" s="107"/>
      <c r="J29" s="107"/>
      <c r="K29" s="108"/>
      <c r="L29" s="107"/>
      <c r="M29" s="107"/>
      <c r="N29" s="107"/>
      <c r="O29" s="107"/>
      <c r="P29" s="107"/>
      <c r="Q29" s="109"/>
    </row>
    <row r="30" customFormat="false" ht="25.5" hidden="false" customHeight="false" outlineLevel="0" collapsed="false">
      <c r="A30" s="34" t="s">
        <v>97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8"/>
      <c r="L30" s="107"/>
      <c r="M30" s="107"/>
      <c r="N30" s="107"/>
      <c r="O30" s="107"/>
      <c r="P30" s="107"/>
      <c r="Q30" s="109"/>
    </row>
    <row r="31" customFormat="false" ht="25.5" hidden="false" customHeight="false" outlineLevel="0" collapsed="false">
      <c r="A31" s="34" t="s">
        <v>98</v>
      </c>
      <c r="B31" s="107"/>
      <c r="C31" s="107"/>
      <c r="D31" s="107"/>
      <c r="E31" s="107"/>
      <c r="F31" s="107"/>
      <c r="G31" s="107"/>
      <c r="H31" s="107"/>
      <c r="I31" s="107"/>
      <c r="J31" s="107"/>
      <c r="K31" s="108"/>
      <c r="L31" s="107"/>
      <c r="M31" s="107"/>
      <c r="N31" s="107"/>
      <c r="O31" s="107"/>
      <c r="P31" s="107"/>
      <c r="Q31" s="109"/>
    </row>
    <row r="32" customFormat="false" ht="25.5" hidden="false" customHeight="false" outlineLevel="0" collapsed="false">
      <c r="A32" s="34" t="s">
        <v>99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8"/>
      <c r="L32" s="110"/>
      <c r="M32" s="107"/>
      <c r="N32" s="107"/>
      <c r="O32" s="107"/>
      <c r="P32" s="107"/>
      <c r="Q32" s="109"/>
    </row>
    <row r="33" customFormat="false" ht="25.5" hidden="false" customHeight="false" outlineLevel="0" collapsed="false">
      <c r="A33" s="34" t="s">
        <v>100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8"/>
      <c r="L33" s="107"/>
      <c r="M33" s="107"/>
      <c r="N33" s="107"/>
      <c r="O33" s="107"/>
      <c r="P33" s="107"/>
      <c r="Q33" s="109"/>
    </row>
    <row r="34" customFormat="false" ht="25.5" hidden="false" customHeight="false" outlineLevel="0" collapsed="false">
      <c r="A34" s="34" t="s">
        <v>101</v>
      </c>
      <c r="B34" s="107"/>
      <c r="C34" s="107" t="n">
        <v>1</v>
      </c>
      <c r="D34" s="107"/>
      <c r="E34" s="107" t="n">
        <v>1</v>
      </c>
      <c r="F34" s="107"/>
      <c r="G34" s="107"/>
      <c r="H34" s="107" t="n">
        <v>1</v>
      </c>
      <c r="I34" s="107"/>
      <c r="J34" s="107"/>
      <c r="K34" s="108"/>
      <c r="L34" s="107"/>
      <c r="M34" s="107"/>
      <c r="N34" s="107"/>
      <c r="O34" s="107"/>
      <c r="P34" s="107"/>
      <c r="Q34" s="109"/>
    </row>
    <row r="35" customFormat="false" ht="25.5" hidden="false" customHeight="false" outlineLevel="0" collapsed="false">
      <c r="A35" s="34" t="s">
        <v>102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8"/>
      <c r="L35" s="107"/>
      <c r="M35" s="107"/>
      <c r="N35" s="107"/>
      <c r="O35" s="107"/>
      <c r="P35" s="107"/>
      <c r="Q35" s="109"/>
    </row>
    <row r="36" customFormat="false" ht="25.5" hidden="false" customHeight="false" outlineLevel="0" collapsed="false">
      <c r="A36" s="66" t="s">
        <v>103</v>
      </c>
      <c r="B36" s="107"/>
      <c r="C36" s="107"/>
      <c r="D36" s="107"/>
      <c r="E36" s="107"/>
      <c r="F36" s="107"/>
      <c r="G36" s="107"/>
      <c r="H36" s="107"/>
      <c r="I36" s="107"/>
      <c r="J36" s="107"/>
      <c r="K36" s="108"/>
      <c r="L36" s="107"/>
      <c r="M36" s="107"/>
      <c r="N36" s="107"/>
      <c r="O36" s="107"/>
      <c r="P36" s="107"/>
      <c r="Q36" s="109"/>
    </row>
    <row r="37" customFormat="false" ht="25.5" hidden="false" customHeight="false" outlineLevel="0" collapsed="false">
      <c r="A37" s="34" t="s">
        <v>104</v>
      </c>
      <c r="B37" s="107"/>
      <c r="C37" s="107"/>
      <c r="D37" s="107"/>
      <c r="E37" s="107"/>
      <c r="F37" s="107"/>
      <c r="G37" s="107"/>
      <c r="H37" s="107"/>
      <c r="I37" s="107"/>
      <c r="J37" s="107"/>
      <c r="K37" s="108"/>
      <c r="L37" s="107"/>
      <c r="M37" s="107"/>
      <c r="N37" s="107"/>
      <c r="O37" s="107"/>
      <c r="P37" s="107"/>
      <c r="Q37" s="109"/>
    </row>
    <row r="38" customFormat="false" ht="25.5" hidden="false" customHeight="false" outlineLevel="0" collapsed="false">
      <c r="A38" s="34" t="s">
        <v>105</v>
      </c>
      <c r="B38" s="107"/>
      <c r="C38" s="107"/>
      <c r="D38" s="107"/>
      <c r="E38" s="107"/>
      <c r="F38" s="107"/>
      <c r="G38" s="107"/>
      <c r="H38" s="107"/>
      <c r="I38" s="107"/>
      <c r="J38" s="107"/>
      <c r="K38" s="108"/>
      <c r="L38" s="107"/>
      <c r="M38" s="107"/>
      <c r="N38" s="107"/>
      <c r="O38" s="107"/>
      <c r="P38" s="107"/>
      <c r="Q38" s="109"/>
    </row>
    <row r="39" customFormat="false" ht="25.5" hidden="false" customHeight="false" outlineLevel="0" collapsed="false">
      <c r="A39" s="34" t="s">
        <v>106</v>
      </c>
      <c r="B39" s="107"/>
      <c r="C39" s="107"/>
      <c r="D39" s="107"/>
      <c r="E39" s="107"/>
      <c r="F39" s="107"/>
      <c r="G39" s="107"/>
      <c r="H39" s="107"/>
      <c r="I39" s="107"/>
      <c r="J39" s="107"/>
      <c r="K39" s="108"/>
      <c r="L39" s="107"/>
      <c r="M39" s="107"/>
      <c r="N39" s="107"/>
      <c r="O39" s="107"/>
      <c r="P39" s="107"/>
      <c r="Q39" s="109"/>
    </row>
    <row r="40" customFormat="false" ht="20.25" hidden="false" customHeight="false" outlineLevel="0" collapsed="false">
      <c r="A40" s="38" t="s">
        <v>107</v>
      </c>
      <c r="B40" s="39" t="n">
        <f aca="false">SUM(B11:B39)</f>
        <v>0</v>
      </c>
      <c r="C40" s="39" t="n">
        <f aca="false">SUM(C11:C39)</f>
        <v>3</v>
      </c>
      <c r="D40" s="39" t="n">
        <f aca="false">SUM(D11:D39)</f>
        <v>1</v>
      </c>
      <c r="E40" s="39" t="n">
        <f aca="false">SUM(E11:E39)</f>
        <v>2</v>
      </c>
      <c r="F40" s="39" t="n">
        <f aca="false">SUM(F11:F39)</f>
        <v>0</v>
      </c>
      <c r="G40" s="39" t="n">
        <f aca="false">SUM(G11:G39)</f>
        <v>0</v>
      </c>
      <c r="H40" s="39" t="n">
        <f aca="false">SUM(H11:H39)</f>
        <v>1</v>
      </c>
      <c r="I40" s="39" t="n">
        <f aca="false">SUM(I11:I39)</f>
        <v>0</v>
      </c>
      <c r="J40" s="39" t="n">
        <f aca="false">SUM(J11:J39)</f>
        <v>1</v>
      </c>
      <c r="K40" s="39" t="n">
        <f aca="false">SUM(K11:K39)</f>
        <v>0</v>
      </c>
      <c r="L40" s="39" t="n">
        <f aca="false">SUM(L11:L39)</f>
        <v>2</v>
      </c>
      <c r="M40" s="39" t="n">
        <f aca="false">SUM(M11:M39)</f>
        <v>0</v>
      </c>
      <c r="N40" s="39" t="n">
        <f aca="false">SUM(N11:N39)</f>
        <v>0</v>
      </c>
      <c r="O40" s="39" t="n">
        <f aca="false">SUM(O11:O39)</f>
        <v>8</v>
      </c>
      <c r="P40" s="39" t="n">
        <f aca="false">SUM(P11:P39)</f>
        <v>0</v>
      </c>
      <c r="Q40" s="111" t="n">
        <f aca="false">SUM(Q11:Q39)</f>
        <v>6</v>
      </c>
    </row>
  </sheetData>
  <sheetProtection algorithmName="SHA-512" hashValue="1K0CPrGj2jWj0SwXT8fziymZqNhk4URyhTsqq2QOd65S8bbPH9anMvNRIzq3u4x/j2azROYwhxnKQYE09Flehw==" saltValue="UoGf71gWpcu7nxEY4xTQ+A==" spinCount="100000" sheet="true" objects="true" scenarios="true"/>
  <protectedRanges>
    <protectedRange name="edit" sqref="B11:Q39"/>
  </protectedRanges>
  <mergeCells count="22">
    <mergeCell ref="A3:P3"/>
    <mergeCell ref="A5:A8"/>
    <mergeCell ref="B5:B8"/>
    <mergeCell ref="C5:F5"/>
    <mergeCell ref="G5:G8"/>
    <mergeCell ref="H5:H8"/>
    <mergeCell ref="I5:I8"/>
    <mergeCell ref="J5:J8"/>
    <mergeCell ref="K5:K8"/>
    <mergeCell ref="L5:P5"/>
    <mergeCell ref="Q5:Q8"/>
    <mergeCell ref="C6:C8"/>
    <mergeCell ref="D6:F6"/>
    <mergeCell ref="L6:L8"/>
    <mergeCell ref="M6:P6"/>
    <mergeCell ref="D7:D8"/>
    <mergeCell ref="E7:E8"/>
    <mergeCell ref="F7:F8"/>
    <mergeCell ref="M7:M8"/>
    <mergeCell ref="N7:O7"/>
    <mergeCell ref="P7:P8"/>
    <mergeCell ref="A10:Q1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Q40"/>
  <sheetViews>
    <sheetView showFormulas="false" showGridLines="true" showRowColHeaders="true" showZeros="false" rightToLeft="false" tabSelected="false" showOutlineSymbols="true" defaultGridColor="true" view="pageBreakPreview" topLeftCell="A1" colorId="64" zoomScale="100" zoomScaleNormal="55" zoomScalePageLayoutView="100" workbookViewId="0">
      <selection pane="topLeft" activeCell="O48" activeCellId="0" sqref="O48"/>
    </sheetView>
  </sheetViews>
  <sheetFormatPr defaultColWidth="9.1484375" defaultRowHeight="12.75" zeroHeight="false" outlineLevelRow="0" outlineLevelCol="0"/>
  <cols>
    <col collapsed="false" customWidth="true" hidden="false" outlineLevel="0" max="1" min="1" style="24" width="82.57"/>
    <col collapsed="false" customWidth="true" hidden="false" outlineLevel="0" max="2" min="2" style="24" width="14.14"/>
    <col collapsed="false" customWidth="false" hidden="false" outlineLevel="0" max="4" min="3" style="24" width="9.14"/>
    <col collapsed="false" customWidth="true" hidden="false" outlineLevel="0" max="5" min="5" style="24" width="17"/>
    <col collapsed="false" customWidth="false" hidden="false" outlineLevel="0" max="6" min="6" style="24" width="9.14"/>
    <col collapsed="false" customWidth="true" hidden="false" outlineLevel="0" max="7" min="7" style="24" width="11.43"/>
    <col collapsed="false" customWidth="true" hidden="false" outlineLevel="0" max="8" min="8" style="24" width="12.42"/>
    <col collapsed="false" customWidth="true" hidden="false" outlineLevel="0" max="9" min="9" style="24" width="12.57"/>
    <col collapsed="false" customWidth="true" hidden="false" outlineLevel="0" max="10" min="10" style="24" width="14.42"/>
    <col collapsed="false" customWidth="true" hidden="false" outlineLevel="0" max="11" min="11" style="24" width="16.43"/>
    <col collapsed="false" customWidth="true" hidden="false" outlineLevel="0" max="12" min="12" style="24" width="9.71"/>
    <col collapsed="false" customWidth="true" hidden="false" outlineLevel="0" max="13" min="13" style="24" width="11.14"/>
    <col collapsed="false" customWidth="false" hidden="false" outlineLevel="0" max="15" min="14" style="24" width="9.14"/>
    <col collapsed="false" customWidth="true" hidden="false" outlineLevel="0" max="16" min="16" style="24" width="13.57"/>
    <col collapsed="false" customWidth="true" hidden="false" outlineLevel="0" max="17" min="17" style="24" width="12.57"/>
    <col collapsed="false" customWidth="false" hidden="false" outlineLevel="0" max="16384" min="18" style="24" width="9.14"/>
  </cols>
  <sheetData>
    <row r="3" customFormat="false" ht="23.25" hidden="false" customHeight="false" outlineLevel="0" collapsed="false">
      <c r="A3" s="25" t="s">
        <v>77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5" customFormat="false" ht="12.75" hidden="false" customHeight="true" outlineLevel="0" collapsed="false">
      <c r="A5" s="104" t="s">
        <v>1</v>
      </c>
      <c r="B5" s="104" t="s">
        <v>2</v>
      </c>
      <c r="C5" s="104" t="s">
        <v>3</v>
      </c>
      <c r="D5" s="104"/>
      <c r="E5" s="104"/>
      <c r="F5" s="104"/>
      <c r="G5" s="104" t="s">
        <v>4</v>
      </c>
      <c r="H5" s="104" t="s">
        <v>5</v>
      </c>
      <c r="I5" s="104" t="s">
        <v>6</v>
      </c>
      <c r="J5" s="105" t="s">
        <v>7</v>
      </c>
      <c r="K5" s="104" t="s">
        <v>8</v>
      </c>
      <c r="L5" s="104" t="s">
        <v>9</v>
      </c>
      <c r="M5" s="104"/>
      <c r="N5" s="104"/>
      <c r="O5" s="104"/>
      <c r="P5" s="104"/>
      <c r="Q5" s="104" t="s">
        <v>10</v>
      </c>
    </row>
    <row r="6" customFormat="false" ht="12.75" hidden="false" customHeight="true" outlineLevel="0" collapsed="false">
      <c r="A6" s="104"/>
      <c r="B6" s="104"/>
      <c r="C6" s="105" t="s">
        <v>11</v>
      </c>
      <c r="D6" s="104" t="s">
        <v>12</v>
      </c>
      <c r="E6" s="104"/>
      <c r="F6" s="104"/>
      <c r="G6" s="104"/>
      <c r="H6" s="104"/>
      <c r="I6" s="104"/>
      <c r="J6" s="105"/>
      <c r="K6" s="104"/>
      <c r="L6" s="105" t="s">
        <v>13</v>
      </c>
      <c r="M6" s="106" t="s">
        <v>14</v>
      </c>
      <c r="N6" s="106"/>
      <c r="O6" s="106"/>
      <c r="P6" s="106"/>
      <c r="Q6" s="104"/>
    </row>
    <row r="7" customFormat="false" ht="12.75" hidden="false" customHeight="true" outlineLevel="0" collapsed="false">
      <c r="A7" s="104"/>
      <c r="B7" s="104"/>
      <c r="C7" s="105"/>
      <c r="D7" s="104" t="s">
        <v>15</v>
      </c>
      <c r="E7" s="104" t="s">
        <v>16</v>
      </c>
      <c r="F7" s="104" t="s">
        <v>17</v>
      </c>
      <c r="G7" s="104"/>
      <c r="H7" s="104"/>
      <c r="I7" s="104"/>
      <c r="J7" s="105"/>
      <c r="K7" s="104"/>
      <c r="L7" s="105"/>
      <c r="M7" s="104" t="s">
        <v>18</v>
      </c>
      <c r="N7" s="104" t="s">
        <v>19</v>
      </c>
      <c r="O7" s="104"/>
      <c r="P7" s="104" t="s">
        <v>20</v>
      </c>
      <c r="Q7" s="104"/>
    </row>
    <row r="8" customFormat="false" ht="131.25" hidden="false" customHeight="true" outlineLevel="0" collapsed="false">
      <c r="A8" s="104"/>
      <c r="B8" s="104"/>
      <c r="C8" s="105"/>
      <c r="D8" s="104"/>
      <c r="E8" s="104"/>
      <c r="F8" s="104"/>
      <c r="G8" s="104"/>
      <c r="H8" s="104"/>
      <c r="I8" s="104"/>
      <c r="J8" s="105"/>
      <c r="K8" s="104"/>
      <c r="L8" s="105"/>
      <c r="M8" s="104"/>
      <c r="N8" s="64" t="s">
        <v>21</v>
      </c>
      <c r="O8" s="64" t="s">
        <v>22</v>
      </c>
      <c r="P8" s="104"/>
      <c r="Q8" s="104"/>
    </row>
    <row r="9" customFormat="false" ht="12.75" hidden="false" customHeight="false" outlineLevel="0" collapsed="false">
      <c r="A9" s="31" t="n">
        <v>1</v>
      </c>
      <c r="B9" s="31" t="n">
        <v>2</v>
      </c>
      <c r="C9" s="31" t="n">
        <v>3</v>
      </c>
      <c r="D9" s="31" t="n">
        <v>4</v>
      </c>
      <c r="E9" s="31" t="n">
        <v>5</v>
      </c>
      <c r="F9" s="31" t="n">
        <v>6</v>
      </c>
      <c r="G9" s="31" t="n">
        <v>7</v>
      </c>
      <c r="H9" s="31" t="n">
        <v>8</v>
      </c>
      <c r="I9" s="31" t="n">
        <v>9</v>
      </c>
      <c r="J9" s="31" t="n">
        <v>10</v>
      </c>
      <c r="K9" s="31" t="n">
        <v>11</v>
      </c>
      <c r="L9" s="31" t="n">
        <v>12</v>
      </c>
      <c r="M9" s="31" t="n">
        <v>13</v>
      </c>
      <c r="N9" s="31" t="n">
        <v>14</v>
      </c>
      <c r="O9" s="31" t="n">
        <v>15</v>
      </c>
      <c r="P9" s="31" t="n">
        <v>16</v>
      </c>
      <c r="Q9" s="31" t="n">
        <v>17</v>
      </c>
    </row>
    <row r="10" customFormat="false" ht="34.5" hidden="false" customHeight="true" outlineLevel="0" collapsed="false">
      <c r="A10" s="32" t="s">
        <v>134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</row>
    <row r="11" customFormat="false" ht="25.5" hidden="false" customHeight="false" outlineLevel="0" collapsed="false">
      <c r="A11" s="34" t="s">
        <v>78</v>
      </c>
      <c r="B11" s="107"/>
      <c r="C11" s="107" t="n">
        <v>0</v>
      </c>
      <c r="D11" s="107"/>
      <c r="E11" s="107"/>
      <c r="F11" s="107"/>
      <c r="G11" s="107"/>
      <c r="H11" s="107"/>
      <c r="I11" s="107"/>
      <c r="J11" s="107"/>
      <c r="K11" s="108"/>
      <c r="L11" s="107"/>
      <c r="M11" s="107"/>
      <c r="N11" s="107"/>
      <c r="O11" s="107"/>
      <c r="P11" s="107"/>
      <c r="Q11" s="109"/>
    </row>
    <row r="12" customFormat="false" ht="25.5" hidden="false" customHeight="false" outlineLevel="0" collapsed="false">
      <c r="A12" s="34" t="s">
        <v>79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8"/>
      <c r="L12" s="107"/>
      <c r="M12" s="107"/>
      <c r="N12" s="107"/>
      <c r="O12" s="107"/>
      <c r="P12" s="107"/>
      <c r="Q12" s="109"/>
    </row>
    <row r="13" customFormat="false" ht="25.5" hidden="false" customHeight="false" outlineLevel="0" collapsed="false">
      <c r="A13" s="34" t="s">
        <v>80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8"/>
      <c r="L13" s="107"/>
      <c r="M13" s="107"/>
      <c r="N13" s="107"/>
      <c r="O13" s="107"/>
      <c r="P13" s="107"/>
      <c r="Q13" s="109"/>
    </row>
    <row r="14" customFormat="false" ht="25.5" hidden="false" customHeight="false" outlineLevel="0" collapsed="false">
      <c r="A14" s="34" t="s">
        <v>81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8"/>
      <c r="L14" s="107"/>
      <c r="M14" s="107"/>
      <c r="N14" s="107"/>
      <c r="O14" s="107"/>
      <c r="P14" s="107"/>
      <c r="Q14" s="109"/>
    </row>
    <row r="15" customFormat="false" ht="25.5" hidden="false" customHeight="false" outlineLevel="0" collapsed="false">
      <c r="A15" s="34" t="s">
        <v>82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8"/>
      <c r="L15" s="107"/>
      <c r="M15" s="107"/>
      <c r="N15" s="107"/>
      <c r="O15" s="107"/>
      <c r="P15" s="107"/>
      <c r="Q15" s="109"/>
    </row>
    <row r="16" customFormat="false" ht="25.5" hidden="false" customHeight="false" outlineLevel="0" collapsed="false">
      <c r="A16" s="34" t="s">
        <v>83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8"/>
      <c r="L16" s="107"/>
      <c r="M16" s="107"/>
      <c r="N16" s="107"/>
      <c r="O16" s="107"/>
      <c r="P16" s="107"/>
      <c r="Q16" s="109"/>
    </row>
    <row r="17" customFormat="false" ht="25.5" hidden="false" customHeight="false" outlineLevel="0" collapsed="false">
      <c r="A17" s="34" t="s">
        <v>84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08"/>
      <c r="L17" s="107"/>
      <c r="M17" s="107"/>
      <c r="N17" s="107"/>
      <c r="O17" s="107"/>
      <c r="P17" s="107"/>
      <c r="Q17" s="109"/>
    </row>
    <row r="18" customFormat="false" ht="25.5" hidden="false" customHeight="false" outlineLevel="0" collapsed="false">
      <c r="A18" s="34" t="s">
        <v>85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08"/>
      <c r="L18" s="107"/>
      <c r="M18" s="107"/>
      <c r="N18" s="107"/>
      <c r="O18" s="107"/>
      <c r="P18" s="107"/>
      <c r="Q18" s="109"/>
    </row>
    <row r="19" customFormat="false" ht="25.5" hidden="false" customHeight="false" outlineLevel="0" collapsed="false">
      <c r="A19" s="34" t="s">
        <v>86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8"/>
      <c r="L19" s="107"/>
      <c r="M19" s="107"/>
      <c r="N19" s="107"/>
      <c r="O19" s="107"/>
      <c r="P19" s="107"/>
      <c r="Q19" s="109"/>
    </row>
    <row r="20" customFormat="false" ht="25.5" hidden="false" customHeight="false" outlineLevel="0" collapsed="false">
      <c r="A20" s="34" t="s">
        <v>87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8"/>
      <c r="L20" s="107"/>
      <c r="M20" s="107"/>
      <c r="N20" s="107"/>
      <c r="O20" s="107"/>
      <c r="P20" s="107"/>
      <c r="Q20" s="109"/>
    </row>
    <row r="21" customFormat="false" ht="25.5" hidden="false" customHeight="false" outlineLevel="0" collapsed="false">
      <c r="A21" s="34" t="s">
        <v>88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8"/>
      <c r="L21" s="107"/>
      <c r="M21" s="107"/>
      <c r="N21" s="107"/>
      <c r="O21" s="107"/>
      <c r="P21" s="107"/>
      <c r="Q21" s="109"/>
    </row>
    <row r="22" customFormat="false" ht="25.5" hidden="false" customHeight="false" outlineLevel="0" collapsed="false">
      <c r="A22" s="34" t="s">
        <v>89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8"/>
      <c r="L22" s="107"/>
      <c r="M22" s="107"/>
      <c r="N22" s="107"/>
      <c r="O22" s="107"/>
      <c r="P22" s="107"/>
      <c r="Q22" s="109"/>
    </row>
    <row r="23" customFormat="false" ht="25.5" hidden="false" customHeight="false" outlineLevel="0" collapsed="false">
      <c r="A23" s="34" t="s">
        <v>90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8"/>
      <c r="L23" s="107"/>
      <c r="M23" s="107"/>
      <c r="N23" s="107"/>
      <c r="O23" s="107"/>
      <c r="P23" s="107"/>
      <c r="Q23" s="109"/>
    </row>
    <row r="24" customFormat="false" ht="25.5" hidden="false" customHeight="false" outlineLevel="0" collapsed="false">
      <c r="A24" s="34" t="s">
        <v>91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8"/>
      <c r="L24" s="107"/>
      <c r="M24" s="107"/>
      <c r="N24" s="107"/>
      <c r="O24" s="107"/>
      <c r="P24" s="107"/>
      <c r="Q24" s="109"/>
    </row>
    <row r="25" customFormat="false" ht="25.5" hidden="false" customHeight="false" outlineLevel="0" collapsed="false">
      <c r="A25" s="34" t="s">
        <v>92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8"/>
      <c r="L25" s="107"/>
      <c r="M25" s="107"/>
      <c r="N25" s="107"/>
      <c r="O25" s="107"/>
      <c r="P25" s="107"/>
      <c r="Q25" s="109"/>
    </row>
    <row r="26" customFormat="false" ht="25.5" hidden="false" customHeight="false" outlineLevel="0" collapsed="false">
      <c r="A26" s="34" t="s">
        <v>93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8"/>
      <c r="L26" s="107"/>
      <c r="M26" s="107"/>
      <c r="N26" s="107"/>
      <c r="O26" s="107"/>
      <c r="P26" s="107"/>
      <c r="Q26" s="109"/>
    </row>
    <row r="27" customFormat="false" ht="25.5" hidden="false" customHeight="false" outlineLevel="0" collapsed="false">
      <c r="A27" s="34" t="s">
        <v>94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08"/>
      <c r="L27" s="107"/>
      <c r="M27" s="107"/>
      <c r="N27" s="107"/>
      <c r="O27" s="107"/>
      <c r="P27" s="107"/>
      <c r="Q27" s="109"/>
    </row>
    <row r="28" customFormat="false" ht="25.5" hidden="false" customHeight="false" outlineLevel="0" collapsed="false">
      <c r="A28" s="34" t="s">
        <v>95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8"/>
      <c r="L28" s="107"/>
      <c r="M28" s="107"/>
      <c r="N28" s="107"/>
      <c r="O28" s="107"/>
      <c r="P28" s="107"/>
      <c r="Q28" s="109"/>
    </row>
    <row r="29" customFormat="false" ht="25.5" hidden="false" customHeight="false" outlineLevel="0" collapsed="false">
      <c r="A29" s="34" t="s">
        <v>96</v>
      </c>
      <c r="B29" s="107"/>
      <c r="C29" s="107"/>
      <c r="D29" s="107"/>
      <c r="E29" s="107"/>
      <c r="F29" s="107"/>
      <c r="G29" s="107"/>
      <c r="H29" s="107"/>
      <c r="I29" s="107"/>
      <c r="J29" s="107"/>
      <c r="K29" s="108"/>
      <c r="L29" s="107"/>
      <c r="M29" s="107"/>
      <c r="N29" s="107"/>
      <c r="O29" s="107"/>
      <c r="P29" s="107"/>
      <c r="Q29" s="109"/>
    </row>
    <row r="30" customFormat="false" ht="25.5" hidden="false" customHeight="false" outlineLevel="0" collapsed="false">
      <c r="A30" s="34" t="s">
        <v>97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8"/>
      <c r="L30" s="107"/>
      <c r="M30" s="107"/>
      <c r="N30" s="107"/>
      <c r="O30" s="107"/>
      <c r="P30" s="107"/>
      <c r="Q30" s="109"/>
    </row>
    <row r="31" customFormat="false" ht="25.5" hidden="false" customHeight="false" outlineLevel="0" collapsed="false">
      <c r="A31" s="34" t="s">
        <v>98</v>
      </c>
      <c r="B31" s="107"/>
      <c r="C31" s="107"/>
      <c r="D31" s="107"/>
      <c r="E31" s="107"/>
      <c r="F31" s="107"/>
      <c r="G31" s="107"/>
      <c r="H31" s="107"/>
      <c r="I31" s="107"/>
      <c r="J31" s="107"/>
      <c r="K31" s="108"/>
      <c r="L31" s="107"/>
      <c r="M31" s="107"/>
      <c r="N31" s="107"/>
      <c r="O31" s="107"/>
      <c r="P31" s="107"/>
      <c r="Q31" s="109"/>
    </row>
    <row r="32" customFormat="false" ht="25.5" hidden="false" customHeight="false" outlineLevel="0" collapsed="false">
      <c r="A32" s="34" t="s">
        <v>99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8"/>
      <c r="L32" s="110"/>
      <c r="M32" s="107"/>
      <c r="N32" s="107"/>
      <c r="O32" s="107"/>
      <c r="P32" s="107"/>
      <c r="Q32" s="109"/>
    </row>
    <row r="33" customFormat="false" ht="25.5" hidden="false" customHeight="false" outlineLevel="0" collapsed="false">
      <c r="A33" s="34" t="s">
        <v>100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8"/>
      <c r="L33" s="107"/>
      <c r="M33" s="107"/>
      <c r="N33" s="107"/>
      <c r="O33" s="107"/>
      <c r="P33" s="107"/>
      <c r="Q33" s="109"/>
    </row>
    <row r="34" customFormat="false" ht="25.5" hidden="false" customHeight="false" outlineLevel="0" collapsed="false">
      <c r="A34" s="34" t="s">
        <v>101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8"/>
      <c r="L34" s="107"/>
      <c r="M34" s="107"/>
      <c r="N34" s="107"/>
      <c r="O34" s="107"/>
      <c r="P34" s="107"/>
      <c r="Q34" s="109"/>
    </row>
    <row r="35" customFormat="false" ht="25.5" hidden="false" customHeight="false" outlineLevel="0" collapsed="false">
      <c r="A35" s="34" t="s">
        <v>102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8"/>
      <c r="L35" s="107"/>
      <c r="M35" s="107"/>
      <c r="N35" s="107"/>
      <c r="O35" s="107"/>
      <c r="P35" s="107"/>
      <c r="Q35" s="109"/>
    </row>
    <row r="36" customFormat="false" ht="25.5" hidden="false" customHeight="false" outlineLevel="0" collapsed="false">
      <c r="A36" s="66" t="s">
        <v>103</v>
      </c>
      <c r="B36" s="107"/>
      <c r="C36" s="107"/>
      <c r="D36" s="107"/>
      <c r="E36" s="107"/>
      <c r="F36" s="107"/>
      <c r="G36" s="107"/>
      <c r="H36" s="107"/>
      <c r="I36" s="107"/>
      <c r="J36" s="107"/>
      <c r="K36" s="108"/>
      <c r="L36" s="107"/>
      <c r="M36" s="107"/>
      <c r="N36" s="107"/>
      <c r="O36" s="107"/>
      <c r="P36" s="107"/>
      <c r="Q36" s="109"/>
    </row>
    <row r="37" customFormat="false" ht="25.5" hidden="false" customHeight="false" outlineLevel="0" collapsed="false">
      <c r="A37" s="34" t="s">
        <v>104</v>
      </c>
      <c r="B37" s="107"/>
      <c r="C37" s="107"/>
      <c r="D37" s="107"/>
      <c r="E37" s="107"/>
      <c r="F37" s="107"/>
      <c r="G37" s="107"/>
      <c r="H37" s="107"/>
      <c r="I37" s="107"/>
      <c r="J37" s="107"/>
      <c r="K37" s="108"/>
      <c r="L37" s="107"/>
      <c r="M37" s="107"/>
      <c r="N37" s="107"/>
      <c r="O37" s="107"/>
      <c r="P37" s="107"/>
      <c r="Q37" s="109"/>
    </row>
    <row r="38" customFormat="false" ht="25.5" hidden="false" customHeight="false" outlineLevel="0" collapsed="false">
      <c r="A38" s="34" t="s">
        <v>105</v>
      </c>
      <c r="B38" s="107"/>
      <c r="C38" s="107"/>
      <c r="D38" s="107"/>
      <c r="E38" s="107"/>
      <c r="F38" s="107"/>
      <c r="G38" s="107"/>
      <c r="H38" s="107"/>
      <c r="I38" s="107"/>
      <c r="J38" s="107"/>
      <c r="K38" s="108"/>
      <c r="L38" s="107"/>
      <c r="M38" s="107"/>
      <c r="N38" s="107"/>
      <c r="O38" s="107"/>
      <c r="P38" s="107"/>
      <c r="Q38" s="109"/>
    </row>
    <row r="39" customFormat="false" ht="25.5" hidden="false" customHeight="false" outlineLevel="0" collapsed="false">
      <c r="A39" s="34" t="s">
        <v>106</v>
      </c>
      <c r="B39" s="107"/>
      <c r="C39" s="107"/>
      <c r="D39" s="107"/>
      <c r="E39" s="107"/>
      <c r="F39" s="107"/>
      <c r="G39" s="107"/>
      <c r="H39" s="107"/>
      <c r="I39" s="107"/>
      <c r="J39" s="107"/>
      <c r="K39" s="108"/>
      <c r="L39" s="107"/>
      <c r="M39" s="107"/>
      <c r="N39" s="107"/>
      <c r="O39" s="107"/>
      <c r="P39" s="107"/>
      <c r="Q39" s="109"/>
    </row>
    <row r="40" customFormat="false" ht="20.25" hidden="false" customHeight="false" outlineLevel="0" collapsed="false">
      <c r="A40" s="38" t="s">
        <v>107</v>
      </c>
      <c r="B40" s="39" t="n">
        <f aca="false">SUM(B11:B39)</f>
        <v>0</v>
      </c>
      <c r="C40" s="39" t="n">
        <f aca="false">SUM(C11:C39)</f>
        <v>0</v>
      </c>
      <c r="D40" s="39" t="n">
        <f aca="false">SUM(D11:D39)</f>
        <v>0</v>
      </c>
      <c r="E40" s="39" t="n">
        <f aca="false">SUM(E11:E39)</f>
        <v>0</v>
      </c>
      <c r="F40" s="39" t="n">
        <f aca="false">SUM(F11:F39)</f>
        <v>0</v>
      </c>
      <c r="G40" s="39" t="n">
        <f aca="false">SUM(G11:G39)</f>
        <v>0</v>
      </c>
      <c r="H40" s="39" t="n">
        <f aca="false">SUM(H11:H39)</f>
        <v>0</v>
      </c>
      <c r="I40" s="39" t="n">
        <f aca="false">SUM(I11:I39)</f>
        <v>0</v>
      </c>
      <c r="J40" s="39" t="n">
        <f aca="false">SUM(J11:J39)</f>
        <v>0</v>
      </c>
      <c r="K40" s="39" t="n">
        <f aca="false">SUM(K11:K39)</f>
        <v>0</v>
      </c>
      <c r="L40" s="39" t="n">
        <f aca="false">SUM(L11:L39)</f>
        <v>0</v>
      </c>
      <c r="M40" s="39" t="n">
        <f aca="false">SUM(M11:M39)</f>
        <v>0</v>
      </c>
      <c r="N40" s="39" t="n">
        <f aca="false">SUM(N11:N39)</f>
        <v>0</v>
      </c>
      <c r="O40" s="39" t="n">
        <f aca="false">SUM(O11:O39)</f>
        <v>0</v>
      </c>
      <c r="P40" s="39" t="n">
        <f aca="false">SUM(P11:P39)</f>
        <v>0</v>
      </c>
      <c r="Q40" s="111" t="n">
        <f aca="false">SUM(Q11:Q39)</f>
        <v>0</v>
      </c>
    </row>
  </sheetData>
  <sheetProtection algorithmName="SHA-512" hashValue="FSL0zgKKpV/jApn7Qnr0R761qHHY/dIwfBw57Ba6YqY53+nfd9Kok3noDE4j4c+j5DlSaeKj2AjTLUrDdbwSyg==" saltValue="oSSL1OaoT3/PyShrlmLe8Q==" spinCount="100000" sheet="true" objects="true" scenarios="true"/>
  <protectedRanges>
    <protectedRange name="edit" sqref="B11:Q39"/>
  </protectedRanges>
  <mergeCells count="22">
    <mergeCell ref="A3:P3"/>
    <mergeCell ref="A5:A8"/>
    <mergeCell ref="B5:B8"/>
    <mergeCell ref="C5:F5"/>
    <mergeCell ref="G5:G8"/>
    <mergeCell ref="H5:H8"/>
    <mergeCell ref="I5:I8"/>
    <mergeCell ref="J5:J8"/>
    <mergeCell ref="K5:K8"/>
    <mergeCell ref="L5:P5"/>
    <mergeCell ref="Q5:Q8"/>
    <mergeCell ref="C6:C8"/>
    <mergeCell ref="D6:F6"/>
    <mergeCell ref="L6:L8"/>
    <mergeCell ref="M6:P6"/>
    <mergeCell ref="D7:D8"/>
    <mergeCell ref="E7:E8"/>
    <mergeCell ref="F7:F8"/>
    <mergeCell ref="M7:M8"/>
    <mergeCell ref="N7:O7"/>
    <mergeCell ref="P7:P8"/>
    <mergeCell ref="A10:Q1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Q44"/>
  <sheetViews>
    <sheetView showFormulas="false" showGridLines="true" showRowColHeaders="true" showZeros="false" rightToLeft="false" tabSelected="false" showOutlineSymbols="true" defaultGridColor="true" view="pageBreakPreview" topLeftCell="A7" colorId="64" zoomScale="100" zoomScaleNormal="40" zoomScalePageLayoutView="100" workbookViewId="0">
      <selection pane="topLeft" activeCell="W30" activeCellId="0" sqref="W30"/>
    </sheetView>
  </sheetViews>
  <sheetFormatPr defaultColWidth="9.1484375" defaultRowHeight="12.75" zeroHeight="false" outlineLevelRow="0" outlineLevelCol="0"/>
  <cols>
    <col collapsed="false" customWidth="true" hidden="false" outlineLevel="0" max="1" min="1" style="24" width="85.42"/>
    <col collapsed="false" customWidth="true" hidden="false" outlineLevel="0" max="2" min="2" style="24" width="17.57"/>
    <col collapsed="false" customWidth="true" hidden="false" outlineLevel="0" max="3" min="3" style="24" width="13.71"/>
    <col collapsed="false" customWidth="true" hidden="false" outlineLevel="0" max="4" min="4" style="24" width="17.86"/>
    <col collapsed="false" customWidth="true" hidden="false" outlineLevel="0" max="5" min="5" style="24" width="18.14"/>
    <col collapsed="false" customWidth="true" hidden="false" outlineLevel="0" max="6" min="6" style="24" width="15.29"/>
    <col collapsed="false" customWidth="true" hidden="false" outlineLevel="0" max="7" min="7" style="24" width="22.71"/>
    <col collapsed="false" customWidth="true" hidden="false" outlineLevel="0" max="8" min="8" style="24" width="18.57"/>
    <col collapsed="false" customWidth="true" hidden="false" outlineLevel="0" max="9" min="9" style="24" width="24.42"/>
    <col collapsed="false" customWidth="true" hidden="false" outlineLevel="0" max="10" min="10" style="24" width="23.14"/>
    <col collapsed="false" customWidth="true" hidden="false" outlineLevel="0" max="11" min="11" style="24" width="21.14"/>
    <col collapsed="false" customWidth="true" hidden="false" outlineLevel="0" max="12" min="12" style="24" width="18.14"/>
    <col collapsed="false" customWidth="true" hidden="false" outlineLevel="0" max="13" min="13" style="24" width="14.57"/>
    <col collapsed="false" customWidth="true" hidden="false" outlineLevel="0" max="15" min="14" style="24" width="19.42"/>
    <col collapsed="false" customWidth="true" hidden="false" outlineLevel="0" max="16" min="16" style="24" width="19.14"/>
    <col collapsed="false" customWidth="true" hidden="false" outlineLevel="0" max="17" min="17" style="24" width="19.71"/>
    <col collapsed="false" customWidth="false" hidden="false" outlineLevel="0" max="16384" min="18" style="24" width="9.14"/>
  </cols>
  <sheetData>
    <row r="3" customFormat="false" ht="38.25" hidden="false" customHeight="true" outlineLevel="0" collapsed="false">
      <c r="A3" s="25" t="s">
        <v>77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5" s="28" customFormat="true" ht="30.75" hidden="false" customHeight="true" outlineLevel="0" collapsed="false">
      <c r="A5" s="26" t="s">
        <v>1</v>
      </c>
      <c r="B5" s="26" t="s">
        <v>2</v>
      </c>
      <c r="C5" s="26" t="s">
        <v>3</v>
      </c>
      <c r="D5" s="26"/>
      <c r="E5" s="26"/>
      <c r="F5" s="26"/>
      <c r="G5" s="26" t="s">
        <v>4</v>
      </c>
      <c r="H5" s="26" t="s">
        <v>5</v>
      </c>
      <c r="I5" s="26" t="s">
        <v>6</v>
      </c>
      <c r="J5" s="27" t="s">
        <v>7</v>
      </c>
      <c r="K5" s="26" t="s">
        <v>8</v>
      </c>
      <c r="L5" s="26" t="s">
        <v>9</v>
      </c>
      <c r="M5" s="26"/>
      <c r="N5" s="26"/>
      <c r="O5" s="26"/>
      <c r="P5" s="26"/>
      <c r="Q5" s="26" t="s">
        <v>10</v>
      </c>
    </row>
    <row r="6" s="28" customFormat="true" ht="13.5" hidden="false" customHeight="true" outlineLevel="0" collapsed="false">
      <c r="A6" s="26"/>
      <c r="B6" s="26"/>
      <c r="C6" s="27" t="s">
        <v>11</v>
      </c>
      <c r="D6" s="26" t="s">
        <v>12</v>
      </c>
      <c r="E6" s="26"/>
      <c r="F6" s="26"/>
      <c r="G6" s="26"/>
      <c r="H6" s="26"/>
      <c r="I6" s="26"/>
      <c r="J6" s="27"/>
      <c r="K6" s="26"/>
      <c r="L6" s="27" t="s">
        <v>13</v>
      </c>
      <c r="M6" s="29" t="s">
        <v>14</v>
      </c>
      <c r="N6" s="29"/>
      <c r="O6" s="29"/>
      <c r="P6" s="29"/>
      <c r="Q6" s="26"/>
    </row>
    <row r="7" s="28" customFormat="true" ht="63.75" hidden="false" customHeight="true" outlineLevel="0" collapsed="false">
      <c r="A7" s="26"/>
      <c r="B7" s="26"/>
      <c r="C7" s="27"/>
      <c r="D7" s="26" t="s">
        <v>15</v>
      </c>
      <c r="E7" s="26" t="s">
        <v>16</v>
      </c>
      <c r="F7" s="26" t="s">
        <v>17</v>
      </c>
      <c r="G7" s="26"/>
      <c r="H7" s="26"/>
      <c r="I7" s="26"/>
      <c r="J7" s="27"/>
      <c r="K7" s="26"/>
      <c r="L7" s="27"/>
      <c r="M7" s="26" t="s">
        <v>18</v>
      </c>
      <c r="N7" s="26" t="s">
        <v>19</v>
      </c>
      <c r="O7" s="26"/>
      <c r="P7" s="26" t="s">
        <v>20</v>
      </c>
      <c r="Q7" s="26"/>
    </row>
    <row r="8" customFormat="false" ht="24.75" hidden="false" customHeight="true" outlineLevel="0" collapsed="false">
      <c r="A8" s="26"/>
      <c r="B8" s="26"/>
      <c r="C8" s="27"/>
      <c r="D8" s="26"/>
      <c r="E8" s="26"/>
      <c r="F8" s="26"/>
      <c r="G8" s="26"/>
      <c r="H8" s="26"/>
      <c r="I8" s="26"/>
      <c r="J8" s="27"/>
      <c r="K8" s="26"/>
      <c r="L8" s="27"/>
      <c r="M8" s="26"/>
      <c r="N8" s="30" t="s">
        <v>21</v>
      </c>
      <c r="O8" s="30" t="s">
        <v>22</v>
      </c>
      <c r="P8" s="26"/>
      <c r="Q8" s="26"/>
    </row>
    <row r="9" customFormat="false" ht="12.75" hidden="false" customHeight="false" outlineLevel="0" collapsed="false">
      <c r="A9" s="31" t="n">
        <v>1</v>
      </c>
      <c r="B9" s="31" t="n">
        <v>2</v>
      </c>
      <c r="C9" s="31" t="n">
        <v>3</v>
      </c>
      <c r="D9" s="31" t="n">
        <v>4</v>
      </c>
      <c r="E9" s="31" t="n">
        <v>5</v>
      </c>
      <c r="F9" s="31" t="n">
        <v>6</v>
      </c>
      <c r="G9" s="31" t="n">
        <v>7</v>
      </c>
      <c r="H9" s="31" t="n">
        <v>8</v>
      </c>
      <c r="I9" s="31" t="n">
        <v>9</v>
      </c>
      <c r="J9" s="31" t="n">
        <v>10</v>
      </c>
      <c r="K9" s="31" t="n">
        <v>11</v>
      </c>
      <c r="L9" s="31" t="n">
        <v>12</v>
      </c>
      <c r="M9" s="31" t="n">
        <v>13</v>
      </c>
      <c r="N9" s="31" t="n">
        <v>14</v>
      </c>
      <c r="O9" s="31" t="n">
        <v>15</v>
      </c>
      <c r="P9" s="31" t="n">
        <v>16</v>
      </c>
      <c r="Q9" s="31" t="n">
        <v>17</v>
      </c>
    </row>
    <row r="10" s="33" customFormat="true" ht="58.5" hidden="false" customHeight="true" outlineLevel="0" collapsed="false">
      <c r="A10" s="32" t="s">
        <v>135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</row>
    <row r="11" s="33" customFormat="true" ht="36" hidden="false" customHeight="true" outlineLevel="0" collapsed="false">
      <c r="A11" s="34" t="s">
        <v>78</v>
      </c>
      <c r="B11" s="107"/>
      <c r="C11" s="107" t="n">
        <v>0</v>
      </c>
      <c r="D11" s="107"/>
      <c r="E11" s="107"/>
      <c r="F11" s="107"/>
      <c r="G11" s="107"/>
      <c r="H11" s="107"/>
      <c r="I11" s="107"/>
      <c r="J11" s="107"/>
      <c r="K11" s="108"/>
      <c r="L11" s="107"/>
      <c r="M11" s="107"/>
      <c r="N11" s="107"/>
      <c r="O11" s="107"/>
      <c r="P11" s="107"/>
      <c r="Q11" s="109"/>
    </row>
    <row r="12" s="33" customFormat="true" ht="36" hidden="false" customHeight="true" outlineLevel="0" collapsed="false">
      <c r="A12" s="34" t="s">
        <v>79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8"/>
      <c r="L12" s="107"/>
      <c r="M12" s="107"/>
      <c r="N12" s="107"/>
      <c r="O12" s="107"/>
      <c r="P12" s="107"/>
      <c r="Q12" s="109"/>
    </row>
    <row r="13" s="33" customFormat="true" ht="36" hidden="false" customHeight="true" outlineLevel="0" collapsed="false">
      <c r="A13" s="34" t="s">
        <v>80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8"/>
      <c r="L13" s="107"/>
      <c r="M13" s="107"/>
      <c r="N13" s="107"/>
      <c r="O13" s="107"/>
      <c r="P13" s="107"/>
      <c r="Q13" s="109"/>
    </row>
    <row r="14" s="33" customFormat="true" ht="36" hidden="false" customHeight="true" outlineLevel="0" collapsed="false">
      <c r="A14" s="34" t="s">
        <v>81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8"/>
      <c r="L14" s="107"/>
      <c r="M14" s="107"/>
      <c r="N14" s="107"/>
      <c r="O14" s="107"/>
      <c r="P14" s="107"/>
      <c r="Q14" s="109"/>
    </row>
    <row r="15" s="33" customFormat="true" ht="36" hidden="false" customHeight="true" outlineLevel="0" collapsed="false">
      <c r="A15" s="34" t="s">
        <v>82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8"/>
      <c r="L15" s="107"/>
      <c r="M15" s="107"/>
      <c r="N15" s="107"/>
      <c r="O15" s="107"/>
      <c r="P15" s="107"/>
      <c r="Q15" s="109"/>
    </row>
    <row r="16" s="33" customFormat="true" ht="36" hidden="false" customHeight="true" outlineLevel="0" collapsed="false">
      <c r="A16" s="34" t="s">
        <v>83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8"/>
      <c r="L16" s="107"/>
      <c r="M16" s="107"/>
      <c r="N16" s="107"/>
      <c r="O16" s="107"/>
      <c r="P16" s="107"/>
      <c r="Q16" s="109"/>
    </row>
    <row r="17" s="33" customFormat="true" ht="36" hidden="false" customHeight="true" outlineLevel="0" collapsed="false">
      <c r="A17" s="34" t="s">
        <v>84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08"/>
      <c r="L17" s="107"/>
      <c r="M17" s="107"/>
      <c r="N17" s="107"/>
      <c r="O17" s="107"/>
      <c r="P17" s="107"/>
      <c r="Q17" s="109"/>
    </row>
    <row r="18" s="33" customFormat="true" ht="36" hidden="false" customHeight="true" outlineLevel="0" collapsed="false">
      <c r="A18" s="34" t="s">
        <v>85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08"/>
      <c r="L18" s="107"/>
      <c r="M18" s="107"/>
      <c r="N18" s="107"/>
      <c r="O18" s="107"/>
      <c r="P18" s="107"/>
      <c r="Q18" s="109"/>
    </row>
    <row r="19" s="33" customFormat="true" ht="36" hidden="false" customHeight="true" outlineLevel="0" collapsed="false">
      <c r="A19" s="34" t="s">
        <v>86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8"/>
      <c r="L19" s="107"/>
      <c r="M19" s="107"/>
      <c r="N19" s="107"/>
      <c r="O19" s="107"/>
      <c r="P19" s="107"/>
      <c r="Q19" s="109"/>
    </row>
    <row r="20" s="33" customFormat="true" ht="36" hidden="false" customHeight="true" outlineLevel="0" collapsed="false">
      <c r="A20" s="34" t="s">
        <v>87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8"/>
      <c r="L20" s="107"/>
      <c r="M20" s="107"/>
      <c r="N20" s="107"/>
      <c r="O20" s="107"/>
      <c r="P20" s="107"/>
      <c r="Q20" s="109"/>
    </row>
    <row r="21" s="33" customFormat="true" ht="36" hidden="false" customHeight="true" outlineLevel="0" collapsed="false">
      <c r="A21" s="34" t="s">
        <v>88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8"/>
      <c r="L21" s="107"/>
      <c r="M21" s="107"/>
      <c r="N21" s="107"/>
      <c r="O21" s="107"/>
      <c r="P21" s="107"/>
      <c r="Q21" s="109"/>
    </row>
    <row r="22" s="33" customFormat="true" ht="36" hidden="false" customHeight="true" outlineLevel="0" collapsed="false">
      <c r="A22" s="34" t="s">
        <v>89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8"/>
      <c r="L22" s="107"/>
      <c r="M22" s="107"/>
      <c r="N22" s="107"/>
      <c r="O22" s="107"/>
      <c r="P22" s="107"/>
      <c r="Q22" s="109"/>
    </row>
    <row r="23" s="33" customFormat="true" ht="36" hidden="false" customHeight="true" outlineLevel="0" collapsed="false">
      <c r="A23" s="34" t="s">
        <v>90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8"/>
      <c r="L23" s="107"/>
      <c r="M23" s="107"/>
      <c r="N23" s="107"/>
      <c r="O23" s="107"/>
      <c r="P23" s="107"/>
      <c r="Q23" s="109"/>
    </row>
    <row r="24" s="33" customFormat="true" ht="36" hidden="false" customHeight="true" outlineLevel="0" collapsed="false">
      <c r="A24" s="34" t="s">
        <v>91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8"/>
      <c r="L24" s="107"/>
      <c r="M24" s="107"/>
      <c r="N24" s="107"/>
      <c r="O24" s="107"/>
      <c r="P24" s="107"/>
      <c r="Q24" s="109"/>
    </row>
    <row r="25" s="33" customFormat="true" ht="36" hidden="false" customHeight="true" outlineLevel="0" collapsed="false">
      <c r="A25" s="34" t="s">
        <v>92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8"/>
      <c r="L25" s="107"/>
      <c r="M25" s="107"/>
      <c r="N25" s="107"/>
      <c r="O25" s="107"/>
      <c r="P25" s="107"/>
      <c r="Q25" s="109"/>
    </row>
    <row r="26" s="33" customFormat="true" ht="36" hidden="false" customHeight="true" outlineLevel="0" collapsed="false">
      <c r="A26" s="34" t="s">
        <v>93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8"/>
      <c r="L26" s="107"/>
      <c r="M26" s="107"/>
      <c r="N26" s="107"/>
      <c r="O26" s="107"/>
      <c r="P26" s="107"/>
      <c r="Q26" s="109"/>
    </row>
    <row r="27" s="33" customFormat="true" ht="36" hidden="false" customHeight="true" outlineLevel="0" collapsed="false">
      <c r="A27" s="34" t="s">
        <v>94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08"/>
      <c r="L27" s="107"/>
      <c r="M27" s="107"/>
      <c r="N27" s="107"/>
      <c r="O27" s="107"/>
      <c r="P27" s="107"/>
      <c r="Q27" s="109"/>
    </row>
    <row r="28" s="33" customFormat="true" ht="36" hidden="false" customHeight="true" outlineLevel="0" collapsed="false">
      <c r="A28" s="34" t="s">
        <v>95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8"/>
      <c r="L28" s="107"/>
      <c r="M28" s="107"/>
      <c r="N28" s="107"/>
      <c r="O28" s="107"/>
      <c r="P28" s="107"/>
      <c r="Q28" s="109"/>
    </row>
    <row r="29" s="33" customFormat="true" ht="36" hidden="false" customHeight="true" outlineLevel="0" collapsed="false">
      <c r="A29" s="34" t="s">
        <v>96</v>
      </c>
      <c r="B29" s="107"/>
      <c r="C29" s="107"/>
      <c r="D29" s="107"/>
      <c r="E29" s="107"/>
      <c r="F29" s="107"/>
      <c r="G29" s="107"/>
      <c r="H29" s="107"/>
      <c r="I29" s="107"/>
      <c r="J29" s="107"/>
      <c r="K29" s="108"/>
      <c r="L29" s="107"/>
      <c r="M29" s="107"/>
      <c r="N29" s="107"/>
      <c r="O29" s="107"/>
      <c r="P29" s="107"/>
      <c r="Q29" s="109"/>
    </row>
    <row r="30" s="33" customFormat="true" ht="36" hidden="false" customHeight="true" outlineLevel="0" collapsed="false">
      <c r="A30" s="34" t="s">
        <v>97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8"/>
      <c r="L30" s="107"/>
      <c r="M30" s="107"/>
      <c r="N30" s="107"/>
      <c r="O30" s="107"/>
      <c r="P30" s="107"/>
      <c r="Q30" s="109"/>
    </row>
    <row r="31" s="33" customFormat="true" ht="36" hidden="false" customHeight="true" outlineLevel="0" collapsed="false">
      <c r="A31" s="34" t="s">
        <v>98</v>
      </c>
      <c r="B31" s="107"/>
      <c r="C31" s="107"/>
      <c r="D31" s="107"/>
      <c r="E31" s="107"/>
      <c r="F31" s="107"/>
      <c r="G31" s="107"/>
      <c r="H31" s="107"/>
      <c r="I31" s="107"/>
      <c r="J31" s="107"/>
      <c r="K31" s="108"/>
      <c r="L31" s="107"/>
      <c r="M31" s="107"/>
      <c r="N31" s="107"/>
      <c r="O31" s="107"/>
      <c r="P31" s="107"/>
      <c r="Q31" s="109"/>
    </row>
    <row r="32" s="33" customFormat="true" ht="36" hidden="false" customHeight="true" outlineLevel="0" collapsed="false">
      <c r="A32" s="34" t="s">
        <v>99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8"/>
      <c r="L32" s="110"/>
      <c r="M32" s="107"/>
      <c r="N32" s="107"/>
      <c r="O32" s="107"/>
      <c r="P32" s="107"/>
      <c r="Q32" s="109"/>
    </row>
    <row r="33" s="33" customFormat="true" ht="36" hidden="false" customHeight="true" outlineLevel="0" collapsed="false">
      <c r="A33" s="34" t="s">
        <v>100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8"/>
      <c r="L33" s="107"/>
      <c r="M33" s="107"/>
      <c r="N33" s="107"/>
      <c r="O33" s="107"/>
      <c r="P33" s="107"/>
      <c r="Q33" s="109"/>
    </row>
    <row r="34" s="33" customFormat="true" ht="36" hidden="false" customHeight="true" outlineLevel="0" collapsed="false">
      <c r="A34" s="34" t="s">
        <v>101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8"/>
      <c r="L34" s="107"/>
      <c r="M34" s="107"/>
      <c r="N34" s="107"/>
      <c r="O34" s="107"/>
      <c r="P34" s="107"/>
      <c r="Q34" s="109"/>
    </row>
    <row r="35" s="33" customFormat="true" ht="36" hidden="false" customHeight="true" outlineLevel="0" collapsed="false">
      <c r="A35" s="34" t="s">
        <v>102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8"/>
      <c r="L35" s="107"/>
      <c r="M35" s="107"/>
      <c r="N35" s="107"/>
      <c r="O35" s="107"/>
      <c r="P35" s="107"/>
      <c r="Q35" s="109"/>
    </row>
    <row r="36" s="33" customFormat="true" ht="36" hidden="false" customHeight="true" outlineLevel="0" collapsed="false">
      <c r="A36" s="66" t="s">
        <v>103</v>
      </c>
      <c r="B36" s="107"/>
      <c r="C36" s="107"/>
      <c r="D36" s="107"/>
      <c r="E36" s="107"/>
      <c r="F36" s="107"/>
      <c r="G36" s="107"/>
      <c r="H36" s="107"/>
      <c r="I36" s="107"/>
      <c r="J36" s="107"/>
      <c r="K36" s="108"/>
      <c r="L36" s="107"/>
      <c r="M36" s="107"/>
      <c r="N36" s="107"/>
      <c r="O36" s="107"/>
      <c r="P36" s="107"/>
      <c r="Q36" s="109"/>
    </row>
    <row r="37" s="33" customFormat="true" ht="36" hidden="false" customHeight="true" outlineLevel="0" collapsed="false">
      <c r="A37" s="34" t="s">
        <v>104</v>
      </c>
      <c r="B37" s="107"/>
      <c r="C37" s="107"/>
      <c r="D37" s="107"/>
      <c r="E37" s="107"/>
      <c r="F37" s="107"/>
      <c r="G37" s="107"/>
      <c r="H37" s="107"/>
      <c r="I37" s="107"/>
      <c r="J37" s="107"/>
      <c r="K37" s="108"/>
      <c r="L37" s="107"/>
      <c r="M37" s="107"/>
      <c r="N37" s="107"/>
      <c r="O37" s="107"/>
      <c r="P37" s="107"/>
      <c r="Q37" s="109"/>
    </row>
    <row r="38" s="33" customFormat="true" ht="36" hidden="false" customHeight="true" outlineLevel="0" collapsed="false">
      <c r="A38" s="34" t="s">
        <v>105</v>
      </c>
      <c r="B38" s="107"/>
      <c r="C38" s="107"/>
      <c r="D38" s="107"/>
      <c r="E38" s="107"/>
      <c r="F38" s="107"/>
      <c r="G38" s="107"/>
      <c r="H38" s="107"/>
      <c r="I38" s="107"/>
      <c r="J38" s="107"/>
      <c r="K38" s="108"/>
      <c r="L38" s="107"/>
      <c r="M38" s="107"/>
      <c r="N38" s="107"/>
      <c r="O38" s="107"/>
      <c r="P38" s="107"/>
      <c r="Q38" s="109"/>
    </row>
    <row r="39" s="33" customFormat="true" ht="36" hidden="false" customHeight="true" outlineLevel="0" collapsed="false">
      <c r="A39" s="34" t="s">
        <v>106</v>
      </c>
      <c r="B39" s="107"/>
      <c r="C39" s="107"/>
      <c r="D39" s="107"/>
      <c r="E39" s="107"/>
      <c r="F39" s="107"/>
      <c r="G39" s="107"/>
      <c r="H39" s="107"/>
      <c r="I39" s="107"/>
      <c r="J39" s="107"/>
      <c r="K39" s="108"/>
      <c r="L39" s="107"/>
      <c r="M39" s="107"/>
      <c r="N39" s="107"/>
      <c r="O39" s="107"/>
      <c r="P39" s="107"/>
      <c r="Q39" s="109"/>
    </row>
    <row r="40" customFormat="false" ht="32.25" hidden="false" customHeight="true" outlineLevel="0" collapsed="false">
      <c r="A40" s="38" t="s">
        <v>107</v>
      </c>
      <c r="B40" s="39" t="n">
        <f aca="false">SUM(B11:B39)</f>
        <v>0</v>
      </c>
      <c r="C40" s="39" t="n">
        <f aca="false">SUM(C11:C39)</f>
        <v>0</v>
      </c>
      <c r="D40" s="39" t="n">
        <f aca="false">SUM(D11:D39)</f>
        <v>0</v>
      </c>
      <c r="E40" s="39" t="n">
        <f aca="false">SUM(E11:E39)</f>
        <v>0</v>
      </c>
      <c r="F40" s="39" t="n">
        <f aca="false">SUM(F11:F39)</f>
        <v>0</v>
      </c>
      <c r="G40" s="39" t="n">
        <f aca="false">SUM(G11:G39)</f>
        <v>0</v>
      </c>
      <c r="H40" s="39" t="n">
        <f aca="false">SUM(H11:H39)</f>
        <v>0</v>
      </c>
      <c r="I40" s="39" t="n">
        <f aca="false">SUM(I11:I39)</f>
        <v>0</v>
      </c>
      <c r="J40" s="39" t="n">
        <f aca="false">SUM(J11:J39)</f>
        <v>0</v>
      </c>
      <c r="K40" s="39" t="n">
        <f aca="false">SUM(K11:K39)</f>
        <v>0</v>
      </c>
      <c r="L40" s="39" t="n">
        <f aca="false">SUM(L11:L39)</f>
        <v>0</v>
      </c>
      <c r="M40" s="39" t="n">
        <f aca="false">SUM(M11:M39)</f>
        <v>0</v>
      </c>
      <c r="N40" s="39" t="n">
        <f aca="false">SUM(N11:N39)</f>
        <v>0</v>
      </c>
      <c r="O40" s="39" t="n">
        <f aca="false">SUM(O11:O39)</f>
        <v>0</v>
      </c>
      <c r="P40" s="39" t="n">
        <f aca="false">SUM(P11:P39)</f>
        <v>0</v>
      </c>
      <c r="Q40" s="112" t="n">
        <f aca="false">SUM(Q11:Q39)</f>
        <v>0</v>
      </c>
    </row>
    <row r="41" customFormat="false" ht="17.25" hidden="false" customHeight="true" outlineLevel="0" collapsed="false">
      <c r="A41" s="41"/>
    </row>
    <row r="42" customFormat="false" ht="17.25" hidden="false" customHeight="true" outlineLevel="0" collapsed="false">
      <c r="A42" s="41"/>
    </row>
    <row r="43" customFormat="false" ht="17.25" hidden="false" customHeight="true" outlineLevel="0" collapsed="false">
      <c r="A43" s="41"/>
    </row>
    <row r="44" customFormat="false" ht="17.25" hidden="false" customHeight="true" outlineLevel="0" collapsed="false">
      <c r="A44" s="41"/>
    </row>
  </sheetData>
  <sheetProtection algorithmName="SHA-512" hashValue="W4vxI/5Ufua/iqi9deP/eTIcubdk9oxR2I7GWrBrULAGQrW+k3rja2Rz+IGeVyORgSDttLIljiHJNUzMsYC2bA==" saltValue="0GQD4vELcGpXtfJ5nJNC5g==" spinCount="100000" sheet="true" objects="true" scenarios="true"/>
  <protectedRanges>
    <protectedRange name="locked" sqref="B11:Q39"/>
  </protectedRanges>
  <mergeCells count="22">
    <mergeCell ref="A3:P3"/>
    <mergeCell ref="A5:A8"/>
    <mergeCell ref="B5:B8"/>
    <mergeCell ref="C5:F5"/>
    <mergeCell ref="G5:G8"/>
    <mergeCell ref="H5:H8"/>
    <mergeCell ref="I5:I8"/>
    <mergeCell ref="J5:J8"/>
    <mergeCell ref="K5:K8"/>
    <mergeCell ref="L5:P5"/>
    <mergeCell ref="Q5:Q8"/>
    <mergeCell ref="C6:C8"/>
    <mergeCell ref="D6:F6"/>
    <mergeCell ref="L6:L8"/>
    <mergeCell ref="M6:P6"/>
    <mergeCell ref="D7:D8"/>
    <mergeCell ref="E7:E8"/>
    <mergeCell ref="F7:F8"/>
    <mergeCell ref="M7:M8"/>
    <mergeCell ref="N7:O7"/>
    <mergeCell ref="P7:P8"/>
    <mergeCell ref="A10:Q1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Q44"/>
  <sheetViews>
    <sheetView showFormulas="false" showGridLines="true" showRowColHeaders="true" showZeros="false" rightToLeft="false" tabSelected="false" showOutlineSymbols="true" defaultGridColor="true" view="pageBreakPreview" topLeftCell="A26" colorId="64" zoomScale="100" zoomScaleNormal="40" zoomScalePageLayoutView="100" workbookViewId="0">
      <selection pane="topLeft" activeCell="W30" activeCellId="0" sqref="W30"/>
    </sheetView>
  </sheetViews>
  <sheetFormatPr defaultColWidth="9.1484375" defaultRowHeight="12.75" zeroHeight="false" outlineLevelRow="0" outlineLevelCol="0"/>
  <cols>
    <col collapsed="false" customWidth="true" hidden="false" outlineLevel="0" max="1" min="1" style="24" width="84.71"/>
    <col collapsed="false" customWidth="true" hidden="false" outlineLevel="0" max="2" min="2" style="24" width="17.57"/>
    <col collapsed="false" customWidth="true" hidden="false" outlineLevel="0" max="3" min="3" style="24" width="13.71"/>
    <col collapsed="false" customWidth="true" hidden="false" outlineLevel="0" max="4" min="4" style="24" width="17.86"/>
    <col collapsed="false" customWidth="true" hidden="false" outlineLevel="0" max="5" min="5" style="24" width="18.14"/>
    <col collapsed="false" customWidth="true" hidden="false" outlineLevel="0" max="6" min="6" style="24" width="15.29"/>
    <col collapsed="false" customWidth="true" hidden="false" outlineLevel="0" max="7" min="7" style="24" width="22.71"/>
    <col collapsed="false" customWidth="true" hidden="false" outlineLevel="0" max="8" min="8" style="24" width="18.57"/>
    <col collapsed="false" customWidth="true" hidden="false" outlineLevel="0" max="9" min="9" style="24" width="24.42"/>
    <col collapsed="false" customWidth="true" hidden="false" outlineLevel="0" max="10" min="10" style="24" width="23.14"/>
    <col collapsed="false" customWidth="true" hidden="false" outlineLevel="0" max="11" min="11" style="24" width="21.14"/>
    <col collapsed="false" customWidth="true" hidden="false" outlineLevel="0" max="12" min="12" style="24" width="18.14"/>
    <col collapsed="false" customWidth="true" hidden="false" outlineLevel="0" max="13" min="13" style="24" width="14.57"/>
    <col collapsed="false" customWidth="true" hidden="false" outlineLevel="0" max="15" min="14" style="24" width="19.42"/>
    <col collapsed="false" customWidth="true" hidden="false" outlineLevel="0" max="16" min="16" style="24" width="19.14"/>
    <col collapsed="false" customWidth="true" hidden="false" outlineLevel="0" max="17" min="17" style="24" width="19.71"/>
    <col collapsed="false" customWidth="false" hidden="false" outlineLevel="0" max="16384" min="18" style="24" width="9.14"/>
  </cols>
  <sheetData>
    <row r="3" customFormat="false" ht="38.25" hidden="false" customHeight="true" outlineLevel="0" collapsed="false">
      <c r="A3" s="25" t="s">
        <v>77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5" s="28" customFormat="true" ht="30.75" hidden="false" customHeight="true" outlineLevel="0" collapsed="false">
      <c r="A5" s="26" t="s">
        <v>1</v>
      </c>
      <c r="B5" s="26" t="s">
        <v>2</v>
      </c>
      <c r="C5" s="26" t="s">
        <v>3</v>
      </c>
      <c r="D5" s="26"/>
      <c r="E5" s="26"/>
      <c r="F5" s="26"/>
      <c r="G5" s="26" t="s">
        <v>4</v>
      </c>
      <c r="H5" s="26" t="s">
        <v>5</v>
      </c>
      <c r="I5" s="26" t="s">
        <v>6</v>
      </c>
      <c r="J5" s="27" t="s">
        <v>7</v>
      </c>
      <c r="K5" s="26" t="s">
        <v>8</v>
      </c>
      <c r="L5" s="26" t="s">
        <v>9</v>
      </c>
      <c r="M5" s="26"/>
      <c r="N5" s="26"/>
      <c r="O5" s="26"/>
      <c r="P5" s="26"/>
      <c r="Q5" s="26" t="s">
        <v>10</v>
      </c>
    </row>
    <row r="6" s="28" customFormat="true" ht="13.5" hidden="false" customHeight="true" outlineLevel="0" collapsed="false">
      <c r="A6" s="26"/>
      <c r="B6" s="26"/>
      <c r="C6" s="27" t="s">
        <v>11</v>
      </c>
      <c r="D6" s="26" t="s">
        <v>12</v>
      </c>
      <c r="E6" s="26"/>
      <c r="F6" s="26"/>
      <c r="G6" s="26"/>
      <c r="H6" s="26"/>
      <c r="I6" s="26"/>
      <c r="J6" s="27"/>
      <c r="K6" s="26"/>
      <c r="L6" s="27" t="s">
        <v>13</v>
      </c>
      <c r="M6" s="29" t="s">
        <v>14</v>
      </c>
      <c r="N6" s="29"/>
      <c r="O6" s="29"/>
      <c r="P6" s="29"/>
      <c r="Q6" s="26"/>
    </row>
    <row r="7" s="28" customFormat="true" ht="63.75" hidden="false" customHeight="true" outlineLevel="0" collapsed="false">
      <c r="A7" s="26"/>
      <c r="B7" s="26"/>
      <c r="C7" s="27"/>
      <c r="D7" s="26" t="s">
        <v>15</v>
      </c>
      <c r="E7" s="26" t="s">
        <v>16</v>
      </c>
      <c r="F7" s="26" t="s">
        <v>17</v>
      </c>
      <c r="G7" s="26"/>
      <c r="H7" s="26"/>
      <c r="I7" s="26"/>
      <c r="J7" s="27"/>
      <c r="K7" s="26"/>
      <c r="L7" s="27"/>
      <c r="M7" s="26" t="s">
        <v>18</v>
      </c>
      <c r="N7" s="26" t="s">
        <v>19</v>
      </c>
      <c r="O7" s="26"/>
      <c r="P7" s="26" t="s">
        <v>20</v>
      </c>
      <c r="Q7" s="26"/>
    </row>
    <row r="8" customFormat="false" ht="24.75" hidden="false" customHeight="true" outlineLevel="0" collapsed="false">
      <c r="A8" s="26"/>
      <c r="B8" s="26"/>
      <c r="C8" s="27"/>
      <c r="D8" s="26"/>
      <c r="E8" s="26"/>
      <c r="F8" s="26"/>
      <c r="G8" s="26"/>
      <c r="H8" s="26"/>
      <c r="I8" s="26"/>
      <c r="J8" s="27"/>
      <c r="K8" s="26"/>
      <c r="L8" s="27"/>
      <c r="M8" s="26"/>
      <c r="N8" s="30" t="s">
        <v>21</v>
      </c>
      <c r="O8" s="30" t="s">
        <v>22</v>
      </c>
      <c r="P8" s="26"/>
      <c r="Q8" s="26"/>
    </row>
    <row r="9" customFormat="false" ht="12.75" hidden="false" customHeight="false" outlineLevel="0" collapsed="false">
      <c r="A9" s="31" t="n">
        <v>1</v>
      </c>
      <c r="B9" s="31" t="n">
        <v>2</v>
      </c>
      <c r="C9" s="31" t="n">
        <v>3</v>
      </c>
      <c r="D9" s="31" t="n">
        <v>4</v>
      </c>
      <c r="E9" s="31" t="n">
        <v>5</v>
      </c>
      <c r="F9" s="31" t="n">
        <v>6</v>
      </c>
      <c r="G9" s="31" t="n">
        <v>7</v>
      </c>
      <c r="H9" s="31" t="n">
        <v>8</v>
      </c>
      <c r="I9" s="31" t="n">
        <v>9</v>
      </c>
      <c r="J9" s="31" t="n">
        <v>10</v>
      </c>
      <c r="K9" s="31" t="n">
        <v>11</v>
      </c>
      <c r="L9" s="31" t="n">
        <v>12</v>
      </c>
      <c r="M9" s="31" t="n">
        <v>13</v>
      </c>
      <c r="N9" s="31" t="n">
        <v>14</v>
      </c>
      <c r="O9" s="31" t="n">
        <v>15</v>
      </c>
      <c r="P9" s="31" t="n">
        <v>16</v>
      </c>
      <c r="Q9" s="31" t="n">
        <v>17</v>
      </c>
    </row>
    <row r="10" s="33" customFormat="true" ht="58.5" hidden="false" customHeight="true" outlineLevel="0" collapsed="false">
      <c r="A10" s="32" t="s">
        <v>136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</row>
    <row r="11" s="33" customFormat="true" ht="36" hidden="false" customHeight="true" outlineLevel="0" collapsed="false">
      <c r="A11" s="34" t="s">
        <v>78</v>
      </c>
      <c r="B11" s="107"/>
      <c r="C11" s="107" t="n">
        <v>0</v>
      </c>
      <c r="D11" s="107"/>
      <c r="E11" s="107"/>
      <c r="F11" s="107"/>
      <c r="G11" s="107"/>
      <c r="H11" s="107"/>
      <c r="I11" s="107"/>
      <c r="J11" s="107"/>
      <c r="K11" s="108"/>
      <c r="L11" s="107"/>
      <c r="M11" s="107"/>
      <c r="N11" s="107"/>
      <c r="O11" s="107"/>
      <c r="P11" s="107"/>
      <c r="Q11" s="109"/>
    </row>
    <row r="12" s="33" customFormat="true" ht="36" hidden="false" customHeight="true" outlineLevel="0" collapsed="false">
      <c r="A12" s="34" t="s">
        <v>79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8"/>
      <c r="L12" s="107"/>
      <c r="M12" s="107"/>
      <c r="N12" s="107"/>
      <c r="O12" s="107"/>
      <c r="P12" s="107"/>
      <c r="Q12" s="109"/>
    </row>
    <row r="13" s="33" customFormat="true" ht="36" hidden="false" customHeight="true" outlineLevel="0" collapsed="false">
      <c r="A13" s="34" t="s">
        <v>80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8"/>
      <c r="L13" s="107"/>
      <c r="M13" s="107"/>
      <c r="N13" s="107"/>
      <c r="O13" s="107"/>
      <c r="P13" s="107"/>
      <c r="Q13" s="109"/>
    </row>
    <row r="14" s="33" customFormat="true" ht="36" hidden="false" customHeight="true" outlineLevel="0" collapsed="false">
      <c r="A14" s="34" t="s">
        <v>81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8"/>
      <c r="L14" s="107"/>
      <c r="M14" s="107"/>
      <c r="N14" s="107"/>
      <c r="O14" s="107"/>
      <c r="P14" s="107"/>
      <c r="Q14" s="109"/>
    </row>
    <row r="15" s="33" customFormat="true" ht="36" hidden="false" customHeight="true" outlineLevel="0" collapsed="false">
      <c r="A15" s="34" t="s">
        <v>82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8"/>
      <c r="L15" s="107"/>
      <c r="M15" s="107"/>
      <c r="N15" s="107"/>
      <c r="O15" s="107"/>
      <c r="P15" s="107"/>
      <c r="Q15" s="109"/>
    </row>
    <row r="16" s="33" customFormat="true" ht="36" hidden="false" customHeight="true" outlineLevel="0" collapsed="false">
      <c r="A16" s="34" t="s">
        <v>83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8"/>
      <c r="L16" s="107"/>
      <c r="M16" s="107"/>
      <c r="N16" s="107"/>
      <c r="O16" s="107"/>
      <c r="P16" s="107"/>
      <c r="Q16" s="109"/>
    </row>
    <row r="17" s="33" customFormat="true" ht="36" hidden="false" customHeight="true" outlineLevel="0" collapsed="false">
      <c r="A17" s="34" t="s">
        <v>84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08"/>
      <c r="L17" s="107"/>
      <c r="M17" s="107"/>
      <c r="N17" s="107"/>
      <c r="O17" s="107"/>
      <c r="P17" s="107"/>
      <c r="Q17" s="109"/>
    </row>
    <row r="18" s="33" customFormat="true" ht="36" hidden="false" customHeight="true" outlineLevel="0" collapsed="false">
      <c r="A18" s="34" t="s">
        <v>85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08"/>
      <c r="L18" s="107"/>
      <c r="M18" s="107"/>
      <c r="N18" s="107"/>
      <c r="O18" s="107"/>
      <c r="P18" s="107"/>
      <c r="Q18" s="109"/>
    </row>
    <row r="19" s="33" customFormat="true" ht="36" hidden="false" customHeight="true" outlineLevel="0" collapsed="false">
      <c r="A19" s="34" t="s">
        <v>86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8"/>
      <c r="L19" s="107"/>
      <c r="M19" s="107"/>
      <c r="N19" s="107"/>
      <c r="O19" s="107"/>
      <c r="P19" s="107"/>
      <c r="Q19" s="109"/>
    </row>
    <row r="20" s="33" customFormat="true" ht="36" hidden="false" customHeight="true" outlineLevel="0" collapsed="false">
      <c r="A20" s="34" t="s">
        <v>87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8"/>
      <c r="L20" s="107"/>
      <c r="M20" s="107"/>
      <c r="N20" s="107"/>
      <c r="O20" s="107"/>
      <c r="P20" s="107"/>
      <c r="Q20" s="109"/>
    </row>
    <row r="21" s="33" customFormat="true" ht="36" hidden="false" customHeight="true" outlineLevel="0" collapsed="false">
      <c r="A21" s="34" t="s">
        <v>88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8"/>
      <c r="L21" s="107"/>
      <c r="M21" s="107"/>
      <c r="N21" s="107"/>
      <c r="O21" s="107"/>
      <c r="P21" s="107"/>
      <c r="Q21" s="109"/>
    </row>
    <row r="22" s="33" customFormat="true" ht="36" hidden="false" customHeight="true" outlineLevel="0" collapsed="false">
      <c r="A22" s="34" t="s">
        <v>89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8"/>
      <c r="L22" s="107"/>
      <c r="M22" s="107"/>
      <c r="N22" s="107"/>
      <c r="O22" s="107"/>
      <c r="P22" s="107"/>
      <c r="Q22" s="109"/>
    </row>
    <row r="23" s="33" customFormat="true" ht="36" hidden="false" customHeight="true" outlineLevel="0" collapsed="false">
      <c r="A23" s="34" t="s">
        <v>90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8"/>
      <c r="L23" s="107"/>
      <c r="M23" s="107"/>
      <c r="N23" s="107"/>
      <c r="O23" s="107"/>
      <c r="P23" s="107"/>
      <c r="Q23" s="109"/>
    </row>
    <row r="24" s="33" customFormat="true" ht="36" hidden="false" customHeight="true" outlineLevel="0" collapsed="false">
      <c r="A24" s="34" t="s">
        <v>91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8"/>
      <c r="L24" s="107"/>
      <c r="M24" s="107"/>
      <c r="N24" s="107"/>
      <c r="O24" s="107"/>
      <c r="P24" s="107"/>
      <c r="Q24" s="109"/>
    </row>
    <row r="25" s="33" customFormat="true" ht="36" hidden="false" customHeight="true" outlineLevel="0" collapsed="false">
      <c r="A25" s="34" t="s">
        <v>92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8"/>
      <c r="L25" s="107"/>
      <c r="M25" s="107"/>
      <c r="N25" s="107"/>
      <c r="O25" s="107"/>
      <c r="P25" s="107"/>
      <c r="Q25" s="109"/>
    </row>
    <row r="26" s="33" customFormat="true" ht="36" hidden="false" customHeight="true" outlineLevel="0" collapsed="false">
      <c r="A26" s="34" t="s">
        <v>93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8"/>
      <c r="L26" s="107"/>
      <c r="M26" s="107"/>
      <c r="N26" s="107"/>
      <c r="O26" s="107"/>
      <c r="P26" s="107"/>
      <c r="Q26" s="109"/>
    </row>
    <row r="27" s="33" customFormat="true" ht="36" hidden="false" customHeight="true" outlineLevel="0" collapsed="false">
      <c r="A27" s="34" t="s">
        <v>94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08"/>
      <c r="L27" s="107"/>
      <c r="M27" s="107"/>
      <c r="N27" s="107"/>
      <c r="O27" s="107"/>
      <c r="P27" s="107"/>
      <c r="Q27" s="109"/>
    </row>
    <row r="28" s="33" customFormat="true" ht="36" hidden="false" customHeight="true" outlineLevel="0" collapsed="false">
      <c r="A28" s="34" t="s">
        <v>95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8"/>
      <c r="L28" s="107"/>
      <c r="M28" s="107"/>
      <c r="N28" s="107"/>
      <c r="O28" s="107"/>
      <c r="P28" s="107"/>
      <c r="Q28" s="109"/>
    </row>
    <row r="29" s="33" customFormat="true" ht="36" hidden="false" customHeight="true" outlineLevel="0" collapsed="false">
      <c r="A29" s="34" t="s">
        <v>96</v>
      </c>
      <c r="B29" s="107"/>
      <c r="C29" s="107"/>
      <c r="D29" s="107"/>
      <c r="E29" s="107"/>
      <c r="F29" s="107"/>
      <c r="G29" s="107"/>
      <c r="H29" s="107"/>
      <c r="I29" s="107"/>
      <c r="J29" s="107"/>
      <c r="K29" s="108"/>
      <c r="L29" s="107"/>
      <c r="M29" s="107"/>
      <c r="N29" s="107"/>
      <c r="O29" s="107"/>
      <c r="P29" s="107"/>
      <c r="Q29" s="109"/>
    </row>
    <row r="30" s="33" customFormat="true" ht="36" hidden="false" customHeight="true" outlineLevel="0" collapsed="false">
      <c r="A30" s="34" t="s">
        <v>97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8"/>
      <c r="L30" s="107"/>
      <c r="M30" s="107"/>
      <c r="N30" s="107"/>
      <c r="O30" s="107"/>
      <c r="P30" s="107"/>
      <c r="Q30" s="109"/>
    </row>
    <row r="31" s="33" customFormat="true" ht="36" hidden="false" customHeight="true" outlineLevel="0" collapsed="false">
      <c r="A31" s="34" t="s">
        <v>98</v>
      </c>
      <c r="B31" s="107"/>
      <c r="C31" s="107"/>
      <c r="D31" s="107"/>
      <c r="E31" s="107"/>
      <c r="F31" s="107"/>
      <c r="G31" s="107"/>
      <c r="H31" s="107"/>
      <c r="I31" s="107"/>
      <c r="J31" s="107"/>
      <c r="K31" s="108"/>
      <c r="L31" s="107"/>
      <c r="M31" s="107"/>
      <c r="N31" s="107"/>
      <c r="O31" s="107"/>
      <c r="P31" s="107"/>
      <c r="Q31" s="109"/>
    </row>
    <row r="32" s="33" customFormat="true" ht="36" hidden="false" customHeight="true" outlineLevel="0" collapsed="false">
      <c r="A32" s="34" t="s">
        <v>99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8"/>
      <c r="L32" s="110"/>
      <c r="M32" s="107"/>
      <c r="N32" s="107"/>
      <c r="O32" s="107"/>
      <c r="P32" s="107"/>
      <c r="Q32" s="109"/>
    </row>
    <row r="33" s="33" customFormat="true" ht="36" hidden="false" customHeight="true" outlineLevel="0" collapsed="false">
      <c r="A33" s="34" t="s">
        <v>100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8"/>
      <c r="L33" s="107"/>
      <c r="M33" s="107"/>
      <c r="N33" s="107"/>
      <c r="O33" s="107"/>
      <c r="P33" s="107"/>
      <c r="Q33" s="109"/>
    </row>
    <row r="34" s="33" customFormat="true" ht="36" hidden="false" customHeight="true" outlineLevel="0" collapsed="false">
      <c r="A34" s="34" t="s">
        <v>101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8"/>
      <c r="L34" s="107"/>
      <c r="M34" s="107"/>
      <c r="N34" s="107"/>
      <c r="O34" s="107"/>
      <c r="P34" s="107"/>
      <c r="Q34" s="109"/>
    </row>
    <row r="35" s="33" customFormat="true" ht="36" hidden="false" customHeight="true" outlineLevel="0" collapsed="false">
      <c r="A35" s="34" t="s">
        <v>102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8"/>
      <c r="L35" s="107"/>
      <c r="M35" s="107"/>
      <c r="N35" s="107"/>
      <c r="O35" s="107"/>
      <c r="P35" s="107"/>
      <c r="Q35" s="109"/>
    </row>
    <row r="36" s="33" customFormat="true" ht="36" hidden="false" customHeight="true" outlineLevel="0" collapsed="false">
      <c r="A36" s="66" t="s">
        <v>103</v>
      </c>
      <c r="B36" s="107"/>
      <c r="C36" s="107"/>
      <c r="D36" s="107"/>
      <c r="E36" s="107"/>
      <c r="F36" s="107"/>
      <c r="G36" s="107"/>
      <c r="H36" s="107"/>
      <c r="I36" s="107"/>
      <c r="J36" s="107"/>
      <c r="K36" s="108"/>
      <c r="L36" s="107"/>
      <c r="M36" s="107"/>
      <c r="N36" s="107"/>
      <c r="O36" s="107"/>
      <c r="P36" s="107"/>
      <c r="Q36" s="109"/>
    </row>
    <row r="37" s="33" customFormat="true" ht="36" hidden="false" customHeight="true" outlineLevel="0" collapsed="false">
      <c r="A37" s="34" t="s">
        <v>104</v>
      </c>
      <c r="B37" s="107"/>
      <c r="C37" s="107"/>
      <c r="D37" s="107"/>
      <c r="E37" s="107"/>
      <c r="F37" s="107"/>
      <c r="G37" s="107"/>
      <c r="H37" s="107"/>
      <c r="I37" s="107"/>
      <c r="J37" s="107"/>
      <c r="K37" s="108"/>
      <c r="L37" s="107"/>
      <c r="M37" s="107"/>
      <c r="N37" s="107"/>
      <c r="O37" s="107"/>
      <c r="P37" s="107"/>
      <c r="Q37" s="109"/>
    </row>
    <row r="38" s="33" customFormat="true" ht="36" hidden="false" customHeight="true" outlineLevel="0" collapsed="false">
      <c r="A38" s="34" t="s">
        <v>105</v>
      </c>
      <c r="B38" s="107"/>
      <c r="C38" s="107"/>
      <c r="D38" s="107"/>
      <c r="E38" s="107"/>
      <c r="F38" s="107"/>
      <c r="G38" s="107"/>
      <c r="H38" s="107"/>
      <c r="I38" s="107"/>
      <c r="J38" s="107"/>
      <c r="K38" s="108"/>
      <c r="L38" s="107"/>
      <c r="M38" s="107"/>
      <c r="N38" s="107"/>
      <c r="O38" s="107"/>
      <c r="P38" s="107"/>
      <c r="Q38" s="109"/>
    </row>
    <row r="39" s="33" customFormat="true" ht="36" hidden="false" customHeight="true" outlineLevel="0" collapsed="false">
      <c r="A39" s="34" t="s">
        <v>106</v>
      </c>
      <c r="B39" s="107"/>
      <c r="C39" s="107"/>
      <c r="D39" s="107"/>
      <c r="E39" s="107"/>
      <c r="F39" s="107"/>
      <c r="G39" s="107"/>
      <c r="H39" s="107"/>
      <c r="I39" s="107"/>
      <c r="J39" s="107"/>
      <c r="K39" s="108"/>
      <c r="L39" s="107"/>
      <c r="M39" s="107"/>
      <c r="N39" s="107"/>
      <c r="O39" s="107"/>
      <c r="P39" s="107"/>
      <c r="Q39" s="109"/>
    </row>
    <row r="40" customFormat="false" ht="32.25" hidden="false" customHeight="true" outlineLevel="0" collapsed="false">
      <c r="A40" s="38" t="s">
        <v>107</v>
      </c>
      <c r="B40" s="39" t="n">
        <f aca="false">SUM(B11:B39)</f>
        <v>0</v>
      </c>
      <c r="C40" s="39" t="n">
        <f aca="false">SUM(C11:C39)</f>
        <v>0</v>
      </c>
      <c r="D40" s="39" t="n">
        <f aca="false">SUM(D11:D39)</f>
        <v>0</v>
      </c>
      <c r="E40" s="39" t="n">
        <f aca="false">SUM(E11:E39)</f>
        <v>0</v>
      </c>
      <c r="F40" s="39" t="n">
        <f aca="false">SUM(F11:F39)</f>
        <v>0</v>
      </c>
      <c r="G40" s="39" t="n">
        <f aca="false">SUM(G11:G39)</f>
        <v>0</v>
      </c>
      <c r="H40" s="39" t="n">
        <f aca="false">SUM(H11:H39)</f>
        <v>0</v>
      </c>
      <c r="I40" s="39" t="n">
        <f aca="false">SUM(I11:I39)</f>
        <v>0</v>
      </c>
      <c r="J40" s="39" t="n">
        <f aca="false">SUM(J11:J39)</f>
        <v>0</v>
      </c>
      <c r="K40" s="39" t="n">
        <f aca="false">SUM(K11:K39)</f>
        <v>0</v>
      </c>
      <c r="L40" s="39" t="n">
        <f aca="false">SUM(L11:L39)</f>
        <v>0</v>
      </c>
      <c r="M40" s="39" t="n">
        <f aca="false">SUM(M11:M39)</f>
        <v>0</v>
      </c>
      <c r="N40" s="39" t="n">
        <f aca="false">SUM(N11:N39)</f>
        <v>0</v>
      </c>
      <c r="O40" s="39" t="n">
        <f aca="false">SUM(O11:O39)</f>
        <v>0</v>
      </c>
      <c r="P40" s="39" t="n">
        <f aca="false">SUM(P11:P39)</f>
        <v>0</v>
      </c>
      <c r="Q40" s="112" t="n">
        <f aca="false">SUM(Q11:Q39)</f>
        <v>0</v>
      </c>
    </row>
    <row r="41" customFormat="false" ht="17.25" hidden="false" customHeight="true" outlineLevel="0" collapsed="false">
      <c r="A41" s="41"/>
    </row>
    <row r="42" customFormat="false" ht="17.25" hidden="false" customHeight="true" outlineLevel="0" collapsed="false">
      <c r="A42" s="41"/>
    </row>
    <row r="43" customFormat="false" ht="17.25" hidden="false" customHeight="true" outlineLevel="0" collapsed="false">
      <c r="A43" s="41"/>
    </row>
    <row r="44" customFormat="false" ht="17.25" hidden="false" customHeight="true" outlineLevel="0" collapsed="false">
      <c r="A44" s="41"/>
    </row>
  </sheetData>
  <sheetProtection algorithmName="SHA-512" hashValue="GRZl+hRfWeou+TBsrGMpzKBrCfZl9pvFbqRGxgna8KQwPSThYw1egSNmq8ApKQ95pVA4eHRHEOLuHT7lEuWtnw==" saltValue="fNOqMxRN2dOVDSeTXcnMFw==" spinCount="100000" sheet="true" objects="true" scenarios="true"/>
  <protectedRanges>
    <protectedRange name="edit" sqref="B11:Q39"/>
  </protectedRanges>
  <mergeCells count="22">
    <mergeCell ref="A3:P3"/>
    <mergeCell ref="A5:A8"/>
    <mergeCell ref="B5:B8"/>
    <mergeCell ref="C5:F5"/>
    <mergeCell ref="G5:G8"/>
    <mergeCell ref="H5:H8"/>
    <mergeCell ref="I5:I8"/>
    <mergeCell ref="J5:J8"/>
    <mergeCell ref="K5:K8"/>
    <mergeCell ref="L5:P5"/>
    <mergeCell ref="Q5:Q8"/>
    <mergeCell ref="C6:C8"/>
    <mergeCell ref="D6:F6"/>
    <mergeCell ref="L6:L8"/>
    <mergeCell ref="M6:P6"/>
    <mergeCell ref="D7:D8"/>
    <mergeCell ref="E7:E8"/>
    <mergeCell ref="F7:F8"/>
    <mergeCell ref="M7:M8"/>
    <mergeCell ref="N7:O7"/>
    <mergeCell ref="P7:P8"/>
    <mergeCell ref="A10:Q1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3:R44"/>
  <sheetViews>
    <sheetView showFormulas="false" showGridLines="true" showRowColHeaders="true" showZeros="false" rightToLeft="false" tabSelected="false" showOutlineSymbols="true" defaultGridColor="true" view="pageBreakPreview" topLeftCell="A22" colorId="64" zoomScale="100" zoomScaleNormal="40" zoomScalePageLayoutView="100" workbookViewId="0">
      <selection pane="topLeft" activeCell="X31" activeCellId="0" sqref="X31"/>
    </sheetView>
  </sheetViews>
  <sheetFormatPr defaultColWidth="9.1484375" defaultRowHeight="12.75" zeroHeight="false" outlineLevelRow="0" outlineLevelCol="0"/>
  <cols>
    <col collapsed="false" customWidth="true" hidden="false" outlineLevel="0" max="1" min="1" style="24" width="84"/>
    <col collapsed="false" customWidth="true" hidden="false" outlineLevel="0" max="2" min="2" style="24" width="17.57"/>
    <col collapsed="false" customWidth="true" hidden="false" outlineLevel="0" max="3" min="3" style="24" width="13.71"/>
    <col collapsed="false" customWidth="true" hidden="false" outlineLevel="0" max="4" min="4" style="24" width="17.86"/>
    <col collapsed="false" customWidth="true" hidden="false" outlineLevel="0" max="5" min="5" style="24" width="18.14"/>
    <col collapsed="false" customWidth="true" hidden="false" outlineLevel="0" max="6" min="6" style="24" width="16.29"/>
    <col collapsed="false" customWidth="true" hidden="false" outlineLevel="0" max="10" min="7" style="24" width="33.29"/>
    <col collapsed="false" customWidth="true" hidden="false" outlineLevel="0" max="11" min="11" style="24" width="23.14"/>
    <col collapsed="false" customWidth="true" hidden="false" outlineLevel="0" max="12" min="12" style="24" width="14.57"/>
    <col collapsed="false" customWidth="true" hidden="false" outlineLevel="0" max="13" min="13" style="24" width="18.14"/>
    <col collapsed="false" customWidth="true" hidden="false" outlineLevel="0" max="14" min="14" style="24" width="14.57"/>
    <col collapsed="false" customWidth="true" hidden="false" outlineLevel="0" max="16" min="15" style="24" width="19.42"/>
    <col collapsed="false" customWidth="true" hidden="false" outlineLevel="0" max="17" min="17" style="24" width="19.14"/>
    <col collapsed="false" customWidth="true" hidden="false" outlineLevel="0" max="18" min="18" style="24" width="19.71"/>
    <col collapsed="false" customWidth="false" hidden="false" outlineLevel="0" max="16384" min="19" style="24" width="9.14"/>
  </cols>
  <sheetData>
    <row r="3" customFormat="false" ht="38.25" hidden="false" customHeight="true" outlineLevel="0" collapsed="false">
      <c r="A3" s="25" t="s">
        <v>77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5" s="28" customFormat="true" ht="30.75" hidden="false" customHeight="true" outlineLevel="0" collapsed="false">
      <c r="A5" s="26" t="s">
        <v>1</v>
      </c>
      <c r="B5" s="26" t="s">
        <v>2</v>
      </c>
      <c r="C5" s="26" t="s">
        <v>3</v>
      </c>
      <c r="D5" s="26"/>
      <c r="E5" s="26"/>
      <c r="F5" s="26"/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/>
      <c r="N5" s="26"/>
      <c r="O5" s="26"/>
      <c r="P5" s="26"/>
      <c r="Q5" s="26" t="s">
        <v>10</v>
      </c>
    </row>
    <row r="6" s="28" customFormat="true" ht="13.5" hidden="false" customHeight="true" outlineLevel="0" collapsed="false">
      <c r="A6" s="26"/>
      <c r="B6" s="26"/>
      <c r="C6" s="26" t="s">
        <v>11</v>
      </c>
      <c r="D6" s="26" t="s">
        <v>12</v>
      </c>
      <c r="E6" s="26"/>
      <c r="F6" s="26"/>
      <c r="G6" s="26"/>
      <c r="H6" s="26"/>
      <c r="I6" s="26"/>
      <c r="J6" s="26"/>
      <c r="K6" s="26"/>
      <c r="L6" s="26" t="s">
        <v>13</v>
      </c>
      <c r="M6" s="29" t="s">
        <v>14</v>
      </c>
      <c r="N6" s="29"/>
      <c r="O6" s="29"/>
      <c r="P6" s="29"/>
      <c r="Q6" s="26"/>
    </row>
    <row r="7" s="28" customFormat="true" ht="63.75" hidden="false" customHeight="true" outlineLevel="0" collapsed="false">
      <c r="A7" s="26"/>
      <c r="B7" s="26"/>
      <c r="C7" s="26"/>
      <c r="D7" s="26" t="s">
        <v>15</v>
      </c>
      <c r="E7" s="26" t="s">
        <v>16</v>
      </c>
      <c r="F7" s="26" t="s">
        <v>17</v>
      </c>
      <c r="G7" s="26"/>
      <c r="H7" s="26"/>
      <c r="I7" s="26"/>
      <c r="J7" s="26"/>
      <c r="K7" s="26"/>
      <c r="L7" s="26"/>
      <c r="M7" s="26" t="s">
        <v>18</v>
      </c>
      <c r="N7" s="26" t="s">
        <v>19</v>
      </c>
      <c r="O7" s="26"/>
      <c r="P7" s="26" t="s">
        <v>20</v>
      </c>
      <c r="Q7" s="26"/>
    </row>
    <row r="8" customFormat="false" ht="24.75" hidden="false" customHeight="true" outlineLevel="0" collapsed="false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30" t="s">
        <v>21</v>
      </c>
      <c r="O8" s="30" t="s">
        <v>22</v>
      </c>
      <c r="P8" s="26"/>
      <c r="Q8" s="26"/>
    </row>
    <row r="9" customFormat="false" ht="18.75" hidden="false" customHeight="true" outlineLevel="0" collapsed="false">
      <c r="A9" s="113" t="n">
        <v>1</v>
      </c>
      <c r="B9" s="113" t="n">
        <v>2</v>
      </c>
      <c r="C9" s="113" t="n">
        <v>3</v>
      </c>
      <c r="D9" s="113" t="n">
        <v>4</v>
      </c>
      <c r="E9" s="113" t="n">
        <v>5</v>
      </c>
      <c r="F9" s="113" t="n">
        <v>6</v>
      </c>
      <c r="G9" s="113" t="n">
        <v>7</v>
      </c>
      <c r="H9" s="113" t="n">
        <v>8</v>
      </c>
      <c r="I9" s="113" t="n">
        <v>9</v>
      </c>
      <c r="J9" s="113" t="n">
        <v>10</v>
      </c>
      <c r="K9" s="113" t="n">
        <v>11</v>
      </c>
      <c r="L9" s="113" t="n">
        <v>12</v>
      </c>
      <c r="M9" s="113" t="n">
        <v>13</v>
      </c>
      <c r="N9" s="113" t="n">
        <v>14</v>
      </c>
      <c r="O9" s="113" t="n">
        <v>15</v>
      </c>
      <c r="P9" s="113" t="n">
        <v>16</v>
      </c>
      <c r="Q9" s="113" t="n">
        <v>17</v>
      </c>
    </row>
    <row r="10" s="33" customFormat="true" ht="69" hidden="false" customHeight="true" outlineLevel="0" collapsed="false">
      <c r="A10" s="101" t="s">
        <v>137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</row>
    <row r="11" s="33" customFormat="true" ht="36" hidden="false" customHeight="true" outlineLevel="0" collapsed="false">
      <c r="A11" s="66" t="s">
        <v>78</v>
      </c>
      <c r="B11" s="67"/>
      <c r="C11" s="67" t="n">
        <v>0</v>
      </c>
      <c r="D11" s="67"/>
      <c r="E11" s="67"/>
      <c r="F11" s="67"/>
      <c r="G11" s="67"/>
      <c r="H11" s="67"/>
      <c r="I11" s="67"/>
      <c r="J11" s="67"/>
      <c r="K11" s="108"/>
      <c r="L11" s="67"/>
      <c r="M11" s="67"/>
      <c r="N11" s="67"/>
      <c r="O11" s="67"/>
      <c r="P11" s="67"/>
      <c r="Q11" s="67"/>
    </row>
    <row r="12" s="33" customFormat="true" ht="36" hidden="false" customHeight="true" outlineLevel="0" collapsed="false">
      <c r="A12" s="66" t="s">
        <v>79</v>
      </c>
      <c r="B12" s="67"/>
      <c r="C12" s="67" t="n">
        <v>1</v>
      </c>
      <c r="D12" s="67"/>
      <c r="E12" s="67" t="n">
        <v>1</v>
      </c>
      <c r="F12" s="67"/>
      <c r="G12" s="67"/>
      <c r="H12" s="67" t="n">
        <v>1</v>
      </c>
      <c r="I12" s="67"/>
      <c r="J12" s="67"/>
      <c r="K12" s="108"/>
      <c r="L12" s="67"/>
      <c r="M12" s="67"/>
      <c r="N12" s="67"/>
      <c r="O12" s="67"/>
      <c r="P12" s="67"/>
      <c r="Q12" s="67"/>
    </row>
    <row r="13" s="33" customFormat="true" ht="36" hidden="false" customHeight="true" outlineLevel="0" collapsed="false">
      <c r="A13" s="66" t="s">
        <v>80</v>
      </c>
      <c r="B13" s="67"/>
      <c r="C13" s="67"/>
      <c r="D13" s="67"/>
      <c r="E13" s="67"/>
      <c r="F13" s="67"/>
      <c r="G13" s="67"/>
      <c r="H13" s="67"/>
      <c r="I13" s="67"/>
      <c r="J13" s="67"/>
      <c r="K13" s="108"/>
      <c r="L13" s="67"/>
      <c r="M13" s="67"/>
      <c r="N13" s="67"/>
      <c r="O13" s="67"/>
      <c r="P13" s="67"/>
      <c r="Q13" s="67"/>
    </row>
    <row r="14" s="33" customFormat="true" ht="36" hidden="false" customHeight="true" outlineLevel="0" collapsed="false">
      <c r="A14" s="66" t="s">
        <v>81</v>
      </c>
      <c r="B14" s="67"/>
      <c r="C14" s="67"/>
      <c r="D14" s="67"/>
      <c r="E14" s="67"/>
      <c r="F14" s="67"/>
      <c r="G14" s="67"/>
      <c r="H14" s="67"/>
      <c r="I14" s="67"/>
      <c r="J14" s="67"/>
      <c r="K14" s="108"/>
      <c r="L14" s="67"/>
      <c r="M14" s="67"/>
      <c r="N14" s="67"/>
      <c r="O14" s="67"/>
      <c r="P14" s="67"/>
      <c r="Q14" s="67"/>
    </row>
    <row r="15" s="33" customFormat="true" ht="36" hidden="false" customHeight="true" outlineLevel="0" collapsed="false">
      <c r="A15" s="66" t="s">
        <v>82</v>
      </c>
      <c r="B15" s="67"/>
      <c r="C15" s="67"/>
      <c r="D15" s="67"/>
      <c r="E15" s="67"/>
      <c r="F15" s="67"/>
      <c r="G15" s="67"/>
      <c r="H15" s="67"/>
      <c r="I15" s="67"/>
      <c r="J15" s="67"/>
      <c r="K15" s="108"/>
      <c r="L15" s="67"/>
      <c r="M15" s="67"/>
      <c r="N15" s="67"/>
      <c r="O15" s="67"/>
      <c r="P15" s="67"/>
      <c r="Q15" s="67"/>
    </row>
    <row r="16" s="33" customFormat="true" ht="36" hidden="false" customHeight="true" outlineLevel="0" collapsed="false">
      <c r="A16" s="66" t="s">
        <v>83</v>
      </c>
      <c r="B16" s="68"/>
      <c r="C16" s="68"/>
      <c r="D16" s="68"/>
      <c r="E16" s="68"/>
      <c r="F16" s="68"/>
      <c r="G16" s="68"/>
      <c r="H16" s="68"/>
      <c r="I16" s="68"/>
      <c r="J16" s="68"/>
      <c r="K16" s="114"/>
      <c r="L16" s="68"/>
      <c r="M16" s="68"/>
      <c r="N16" s="68"/>
      <c r="O16" s="68"/>
      <c r="P16" s="68"/>
      <c r="Q16" s="68"/>
    </row>
    <row r="17" s="33" customFormat="true" ht="36" hidden="false" customHeight="true" outlineLevel="0" collapsed="false">
      <c r="A17" s="66" t="s">
        <v>84</v>
      </c>
      <c r="B17" s="68"/>
      <c r="C17" s="68"/>
      <c r="D17" s="68"/>
      <c r="E17" s="68"/>
      <c r="F17" s="68"/>
      <c r="G17" s="68"/>
      <c r="H17" s="68"/>
      <c r="I17" s="68"/>
      <c r="J17" s="68"/>
      <c r="K17" s="114"/>
      <c r="L17" s="68"/>
      <c r="M17" s="68"/>
      <c r="N17" s="68"/>
      <c r="O17" s="68"/>
      <c r="P17" s="68"/>
      <c r="Q17" s="68"/>
    </row>
    <row r="18" s="33" customFormat="true" ht="36" hidden="false" customHeight="true" outlineLevel="0" collapsed="false">
      <c r="A18" s="66" t="s">
        <v>85</v>
      </c>
      <c r="B18" s="67"/>
      <c r="C18" s="67"/>
      <c r="D18" s="67"/>
      <c r="E18" s="67"/>
      <c r="F18" s="67"/>
      <c r="G18" s="67"/>
      <c r="H18" s="67"/>
      <c r="I18" s="67"/>
      <c r="J18" s="67"/>
      <c r="K18" s="108"/>
      <c r="L18" s="67"/>
      <c r="M18" s="67"/>
      <c r="N18" s="67"/>
      <c r="O18" s="67"/>
      <c r="P18" s="67"/>
      <c r="Q18" s="67"/>
    </row>
    <row r="19" s="33" customFormat="true" ht="36" hidden="false" customHeight="true" outlineLevel="0" collapsed="false">
      <c r="A19" s="66" t="s">
        <v>86</v>
      </c>
      <c r="B19" s="67"/>
      <c r="C19" s="67"/>
      <c r="D19" s="67"/>
      <c r="E19" s="67"/>
      <c r="F19" s="67"/>
      <c r="G19" s="67"/>
      <c r="H19" s="67"/>
      <c r="I19" s="67"/>
      <c r="J19" s="67"/>
      <c r="K19" s="108"/>
      <c r="L19" s="67"/>
      <c r="M19" s="67"/>
      <c r="N19" s="67"/>
      <c r="O19" s="67"/>
      <c r="P19" s="67"/>
      <c r="Q19" s="67"/>
    </row>
    <row r="20" s="33" customFormat="true" ht="36" hidden="false" customHeight="true" outlineLevel="0" collapsed="false">
      <c r="A20" s="66" t="s">
        <v>87</v>
      </c>
      <c r="B20" s="67"/>
      <c r="C20" s="67" t="n">
        <v>1</v>
      </c>
      <c r="D20" s="67"/>
      <c r="E20" s="67" t="n">
        <v>1</v>
      </c>
      <c r="F20" s="67"/>
      <c r="G20" s="67"/>
      <c r="H20" s="67"/>
      <c r="I20" s="67"/>
      <c r="J20" s="67"/>
      <c r="K20" s="108"/>
      <c r="L20" s="67" t="n">
        <v>1</v>
      </c>
      <c r="M20" s="67"/>
      <c r="N20" s="67"/>
      <c r="O20" s="67" t="n">
        <v>1</v>
      </c>
      <c r="P20" s="67"/>
      <c r="Q20" s="67"/>
    </row>
    <row r="21" s="33" customFormat="true" ht="36" hidden="false" customHeight="true" outlineLevel="0" collapsed="false">
      <c r="A21" s="66" t="s">
        <v>88</v>
      </c>
      <c r="B21" s="67"/>
      <c r="C21" s="67" t="n">
        <v>2</v>
      </c>
      <c r="D21" s="67" t="n">
        <v>2</v>
      </c>
      <c r="E21" s="67"/>
      <c r="F21" s="67"/>
      <c r="G21" s="67"/>
      <c r="H21" s="67"/>
      <c r="I21" s="67"/>
      <c r="J21" s="67" t="n">
        <v>2</v>
      </c>
      <c r="K21" s="108"/>
      <c r="L21" s="67" t="n">
        <v>1</v>
      </c>
      <c r="M21" s="67"/>
      <c r="N21" s="67"/>
      <c r="O21" s="67" t="n">
        <v>1</v>
      </c>
      <c r="P21" s="67"/>
      <c r="Q21" s="67" t="n">
        <v>1</v>
      </c>
    </row>
    <row r="22" s="33" customFormat="true" ht="36" hidden="false" customHeight="true" outlineLevel="0" collapsed="false">
      <c r="A22" s="66" t="s">
        <v>89</v>
      </c>
      <c r="B22" s="68" t="n">
        <v>3</v>
      </c>
      <c r="C22" s="68"/>
      <c r="D22" s="68"/>
      <c r="E22" s="68"/>
      <c r="F22" s="68"/>
      <c r="G22" s="68"/>
      <c r="H22" s="68"/>
      <c r="I22" s="68"/>
      <c r="J22" s="68" t="n">
        <v>3</v>
      </c>
      <c r="K22" s="114"/>
      <c r="L22" s="68" t="n">
        <v>3</v>
      </c>
      <c r="M22" s="68"/>
      <c r="N22" s="68" t="n">
        <v>1</v>
      </c>
      <c r="O22" s="68" t="n">
        <v>2</v>
      </c>
      <c r="P22" s="68"/>
      <c r="Q22" s="68"/>
    </row>
    <row r="23" s="33" customFormat="true" ht="36" hidden="false" customHeight="true" outlineLevel="0" collapsed="false">
      <c r="A23" s="66" t="s">
        <v>90</v>
      </c>
      <c r="B23" s="67"/>
      <c r="C23" s="67"/>
      <c r="D23" s="67"/>
      <c r="E23" s="67"/>
      <c r="F23" s="67"/>
      <c r="G23" s="67"/>
      <c r="H23" s="67"/>
      <c r="I23" s="67"/>
      <c r="J23" s="67"/>
      <c r="K23" s="108"/>
      <c r="L23" s="67"/>
      <c r="M23" s="67"/>
      <c r="N23" s="67"/>
      <c r="O23" s="67"/>
      <c r="P23" s="67"/>
      <c r="Q23" s="67"/>
    </row>
    <row r="24" s="33" customFormat="true" ht="36" hidden="false" customHeight="true" outlineLevel="0" collapsed="false">
      <c r="A24" s="66" t="s">
        <v>91</v>
      </c>
      <c r="B24" s="67"/>
      <c r="C24" s="67"/>
      <c r="D24" s="67"/>
      <c r="E24" s="67"/>
      <c r="F24" s="67"/>
      <c r="G24" s="67"/>
      <c r="H24" s="67"/>
      <c r="I24" s="67"/>
      <c r="J24" s="67"/>
      <c r="K24" s="108"/>
      <c r="L24" s="67"/>
      <c r="M24" s="67"/>
      <c r="N24" s="67"/>
      <c r="O24" s="67"/>
      <c r="P24" s="67"/>
      <c r="Q24" s="67"/>
    </row>
    <row r="25" s="33" customFormat="true" ht="36" hidden="false" customHeight="true" outlineLevel="0" collapsed="false">
      <c r="A25" s="66" t="s">
        <v>92</v>
      </c>
      <c r="B25" s="67"/>
      <c r="C25" s="67" t="n">
        <v>1</v>
      </c>
      <c r="D25" s="67" t="n">
        <v>1</v>
      </c>
      <c r="E25" s="67"/>
      <c r="F25" s="67"/>
      <c r="G25" s="67"/>
      <c r="H25" s="67"/>
      <c r="I25" s="67"/>
      <c r="J25" s="67"/>
      <c r="K25" s="108"/>
      <c r="L25" s="67" t="n">
        <v>1</v>
      </c>
      <c r="M25" s="67"/>
      <c r="N25" s="67" t="n">
        <v>1</v>
      </c>
      <c r="O25" s="67"/>
      <c r="P25" s="67"/>
      <c r="Q25" s="67"/>
    </row>
    <row r="26" s="33" customFormat="true" ht="36" hidden="false" customHeight="true" outlineLevel="0" collapsed="false">
      <c r="A26" s="66" t="s">
        <v>93</v>
      </c>
      <c r="B26" s="67"/>
      <c r="C26" s="67"/>
      <c r="D26" s="67"/>
      <c r="E26" s="67"/>
      <c r="F26" s="67"/>
      <c r="G26" s="67"/>
      <c r="H26" s="67"/>
      <c r="I26" s="67"/>
      <c r="J26" s="67"/>
      <c r="K26" s="108"/>
      <c r="L26" s="67"/>
      <c r="M26" s="67"/>
      <c r="N26" s="67"/>
      <c r="O26" s="67"/>
      <c r="P26" s="67"/>
      <c r="Q26" s="67"/>
    </row>
    <row r="27" s="33" customFormat="true" ht="36" hidden="false" customHeight="true" outlineLevel="0" collapsed="false">
      <c r="A27" s="66" t="s">
        <v>94</v>
      </c>
      <c r="B27" s="67"/>
      <c r="C27" s="67"/>
      <c r="D27" s="67"/>
      <c r="E27" s="67"/>
      <c r="F27" s="67"/>
      <c r="G27" s="67"/>
      <c r="H27" s="67"/>
      <c r="I27" s="67"/>
      <c r="J27" s="67"/>
      <c r="K27" s="108"/>
      <c r="L27" s="67"/>
      <c r="M27" s="67"/>
      <c r="N27" s="67"/>
      <c r="O27" s="67"/>
      <c r="P27" s="67"/>
      <c r="Q27" s="67"/>
    </row>
    <row r="28" s="33" customFormat="true" ht="36" hidden="false" customHeight="true" outlineLevel="0" collapsed="false">
      <c r="A28" s="66" t="s">
        <v>95</v>
      </c>
      <c r="B28" s="67"/>
      <c r="C28" s="67"/>
      <c r="D28" s="67"/>
      <c r="E28" s="67"/>
      <c r="F28" s="67"/>
      <c r="G28" s="67"/>
      <c r="H28" s="67"/>
      <c r="I28" s="67"/>
      <c r="J28" s="67"/>
      <c r="K28" s="108"/>
      <c r="L28" s="67"/>
      <c r="M28" s="67"/>
      <c r="N28" s="67"/>
      <c r="O28" s="67"/>
      <c r="P28" s="67"/>
      <c r="Q28" s="67"/>
    </row>
    <row r="29" s="33" customFormat="true" ht="36" hidden="false" customHeight="true" outlineLevel="0" collapsed="false">
      <c r="A29" s="66" t="s">
        <v>96</v>
      </c>
      <c r="B29" s="67"/>
      <c r="C29" s="67" t="n">
        <v>2</v>
      </c>
      <c r="D29" s="67" t="n">
        <v>2</v>
      </c>
      <c r="E29" s="67"/>
      <c r="F29" s="67"/>
      <c r="G29" s="67"/>
      <c r="H29" s="67"/>
      <c r="I29" s="67"/>
      <c r="J29" s="67" t="n">
        <v>2</v>
      </c>
      <c r="K29" s="108"/>
      <c r="L29" s="67" t="n">
        <v>2</v>
      </c>
      <c r="M29" s="67"/>
      <c r="N29" s="67"/>
      <c r="O29" s="67" t="n">
        <v>2</v>
      </c>
      <c r="P29" s="67"/>
      <c r="Q29" s="67"/>
    </row>
    <row r="30" s="33" customFormat="true" ht="36" hidden="false" customHeight="true" outlineLevel="0" collapsed="false">
      <c r="A30" s="66" t="s">
        <v>97</v>
      </c>
      <c r="B30" s="68"/>
      <c r="C30" s="68"/>
      <c r="D30" s="68"/>
      <c r="E30" s="68"/>
      <c r="F30" s="68"/>
      <c r="G30" s="68"/>
      <c r="H30" s="68"/>
      <c r="I30" s="68"/>
      <c r="J30" s="68"/>
      <c r="K30" s="114"/>
      <c r="L30" s="68"/>
      <c r="M30" s="68"/>
      <c r="N30" s="68"/>
      <c r="O30" s="68"/>
      <c r="P30" s="68"/>
      <c r="Q30" s="68"/>
    </row>
    <row r="31" s="33" customFormat="true" ht="36" hidden="false" customHeight="true" outlineLevel="0" collapsed="false">
      <c r="A31" s="66" t="s">
        <v>98</v>
      </c>
      <c r="B31" s="67"/>
      <c r="C31" s="67"/>
      <c r="D31" s="67"/>
      <c r="E31" s="67"/>
      <c r="F31" s="67"/>
      <c r="G31" s="67"/>
      <c r="H31" s="67"/>
      <c r="I31" s="67"/>
      <c r="J31" s="67"/>
      <c r="K31" s="108"/>
      <c r="L31" s="67"/>
      <c r="M31" s="67"/>
      <c r="N31" s="67"/>
      <c r="O31" s="67"/>
      <c r="P31" s="67"/>
      <c r="Q31" s="67"/>
    </row>
    <row r="32" s="33" customFormat="true" ht="36" hidden="false" customHeight="true" outlineLevel="0" collapsed="false">
      <c r="A32" s="66" t="s">
        <v>99</v>
      </c>
      <c r="B32" s="68"/>
      <c r="C32" s="68"/>
      <c r="D32" s="68"/>
      <c r="E32" s="68"/>
      <c r="F32" s="68"/>
      <c r="G32" s="68"/>
      <c r="H32" s="68"/>
      <c r="I32" s="68"/>
      <c r="J32" s="68"/>
      <c r="K32" s="114"/>
      <c r="L32" s="68"/>
      <c r="M32" s="68"/>
      <c r="N32" s="68"/>
      <c r="O32" s="68"/>
      <c r="P32" s="68"/>
      <c r="Q32" s="68"/>
    </row>
    <row r="33" s="33" customFormat="true" ht="36" hidden="false" customHeight="true" outlineLevel="0" collapsed="false">
      <c r="A33" s="66" t="s">
        <v>100</v>
      </c>
      <c r="B33" s="67"/>
      <c r="C33" s="67" t="n">
        <v>8</v>
      </c>
      <c r="D33" s="67" t="n">
        <v>3</v>
      </c>
      <c r="E33" s="67" t="n">
        <v>5</v>
      </c>
      <c r="F33" s="67"/>
      <c r="G33" s="67"/>
      <c r="H33" s="67"/>
      <c r="I33" s="67"/>
      <c r="J33" s="67" t="n">
        <v>7</v>
      </c>
      <c r="K33" s="108"/>
      <c r="L33" s="67" t="n">
        <v>8</v>
      </c>
      <c r="M33" s="67"/>
      <c r="N33" s="67" t="n">
        <v>6</v>
      </c>
      <c r="O33" s="67" t="n">
        <v>1</v>
      </c>
      <c r="P33" s="67" t="n">
        <v>1</v>
      </c>
      <c r="Q33" s="67"/>
    </row>
    <row r="34" s="33" customFormat="true" ht="36" hidden="false" customHeight="true" outlineLevel="0" collapsed="false">
      <c r="A34" s="66" t="s">
        <v>101</v>
      </c>
      <c r="B34" s="67" t="n">
        <v>1</v>
      </c>
      <c r="C34" s="67" t="n">
        <v>7</v>
      </c>
      <c r="D34" s="67" t="s">
        <v>113</v>
      </c>
      <c r="E34" s="67" t="n">
        <v>7</v>
      </c>
      <c r="F34" s="67" t="s">
        <v>113</v>
      </c>
      <c r="G34" s="67" t="s">
        <v>113</v>
      </c>
      <c r="H34" s="67" t="n">
        <v>2</v>
      </c>
      <c r="I34" s="67" t="s">
        <v>113</v>
      </c>
      <c r="J34" s="67" t="s">
        <v>113</v>
      </c>
      <c r="K34" s="108" t="s">
        <v>113</v>
      </c>
      <c r="L34" s="67" t="n">
        <v>6</v>
      </c>
      <c r="M34" s="67" t="s">
        <v>113</v>
      </c>
      <c r="N34" s="67" t="n">
        <v>1</v>
      </c>
      <c r="O34" s="67" t="n">
        <v>5</v>
      </c>
      <c r="P34" s="67" t="s">
        <v>113</v>
      </c>
      <c r="Q34" s="67" t="s">
        <v>113</v>
      </c>
    </row>
    <row r="35" s="33" customFormat="true" ht="36" hidden="false" customHeight="true" outlineLevel="0" collapsed="false">
      <c r="A35" s="66" t="s">
        <v>102</v>
      </c>
      <c r="B35" s="67"/>
      <c r="C35" s="67" t="n">
        <v>0</v>
      </c>
      <c r="D35" s="67" t="n">
        <v>0</v>
      </c>
      <c r="E35" s="67"/>
      <c r="F35" s="67"/>
      <c r="G35" s="67"/>
      <c r="H35" s="67"/>
      <c r="I35" s="67"/>
      <c r="J35" s="67" t="n">
        <v>0</v>
      </c>
      <c r="K35" s="108"/>
      <c r="L35" s="67" t="n">
        <v>0</v>
      </c>
      <c r="M35" s="67"/>
      <c r="N35" s="67"/>
      <c r="O35" s="67" t="n">
        <v>0</v>
      </c>
      <c r="P35" s="67" t="n">
        <v>0</v>
      </c>
      <c r="Q35" s="67"/>
    </row>
    <row r="36" s="33" customFormat="true" ht="36" hidden="false" customHeight="true" outlineLevel="0" collapsed="false">
      <c r="A36" s="66" t="s">
        <v>103</v>
      </c>
      <c r="B36" s="68"/>
      <c r="C36" s="68"/>
      <c r="D36" s="68"/>
      <c r="E36" s="68"/>
      <c r="F36" s="68"/>
      <c r="G36" s="68"/>
      <c r="H36" s="68"/>
      <c r="I36" s="68"/>
      <c r="J36" s="68"/>
      <c r="K36" s="114"/>
      <c r="L36" s="68"/>
      <c r="M36" s="68"/>
      <c r="N36" s="68"/>
      <c r="O36" s="68"/>
      <c r="P36" s="68"/>
      <c r="Q36" s="68"/>
    </row>
    <row r="37" s="33" customFormat="true" ht="36" hidden="false" customHeight="true" outlineLevel="0" collapsed="false">
      <c r="A37" s="66" t="s">
        <v>104</v>
      </c>
      <c r="B37" s="67"/>
      <c r="C37" s="67" t="n">
        <v>8</v>
      </c>
      <c r="D37" s="67" t="n">
        <v>8</v>
      </c>
      <c r="E37" s="67"/>
      <c r="F37" s="67"/>
      <c r="G37" s="67"/>
      <c r="H37" s="67"/>
      <c r="I37" s="67"/>
      <c r="J37" s="67" t="n">
        <v>8</v>
      </c>
      <c r="K37" s="108"/>
      <c r="L37" s="67" t="n">
        <v>8</v>
      </c>
      <c r="M37" s="67"/>
      <c r="N37" s="67" t="n">
        <v>8</v>
      </c>
      <c r="O37" s="67"/>
      <c r="P37" s="67"/>
      <c r="Q37" s="67"/>
    </row>
    <row r="38" s="33" customFormat="true" ht="36" hidden="false" customHeight="true" outlineLevel="0" collapsed="false">
      <c r="A38" s="66" t="s">
        <v>105</v>
      </c>
      <c r="B38" s="67"/>
      <c r="C38" s="67" t="n">
        <v>6</v>
      </c>
      <c r="D38" s="67" t="n">
        <v>6</v>
      </c>
      <c r="E38" s="67"/>
      <c r="F38" s="67"/>
      <c r="G38" s="67"/>
      <c r="H38" s="67"/>
      <c r="I38" s="67"/>
      <c r="J38" s="67" t="n">
        <v>6</v>
      </c>
      <c r="K38" s="108"/>
      <c r="L38" s="67" t="n">
        <v>6</v>
      </c>
      <c r="M38" s="67"/>
      <c r="N38" s="67" t="n">
        <v>2</v>
      </c>
      <c r="O38" s="67" t="n">
        <v>4</v>
      </c>
      <c r="P38" s="67"/>
      <c r="Q38" s="67"/>
      <c r="R38" s="73"/>
    </row>
    <row r="39" s="33" customFormat="true" ht="36" hidden="false" customHeight="true" outlineLevel="0" collapsed="false">
      <c r="A39" s="66" t="s">
        <v>106</v>
      </c>
      <c r="B39" s="67"/>
      <c r="C39" s="67" t="n">
        <v>2</v>
      </c>
      <c r="D39" s="67" t="n">
        <v>2</v>
      </c>
      <c r="E39" s="67"/>
      <c r="F39" s="67"/>
      <c r="G39" s="67"/>
      <c r="H39" s="67"/>
      <c r="I39" s="67"/>
      <c r="J39" s="67" t="n">
        <v>2</v>
      </c>
      <c r="K39" s="108"/>
      <c r="L39" s="67" t="n">
        <v>2</v>
      </c>
      <c r="M39" s="67"/>
      <c r="N39" s="67"/>
      <c r="O39" s="67" t="n">
        <v>2</v>
      </c>
      <c r="P39" s="67"/>
      <c r="Q39" s="67"/>
      <c r="R39" s="115"/>
    </row>
    <row r="40" customFormat="false" ht="32.25" hidden="false" customHeight="true" outlineLevel="0" collapsed="false">
      <c r="A40" s="102" t="s">
        <v>107</v>
      </c>
      <c r="B40" s="103" t="n">
        <f aca="false">SUM(B11:B39)</f>
        <v>4</v>
      </c>
      <c r="C40" s="103" t="n">
        <f aca="false">SUM(C11:C39)</f>
        <v>38</v>
      </c>
      <c r="D40" s="103" t="n">
        <f aca="false">SUM(D11:D39)</f>
        <v>24</v>
      </c>
      <c r="E40" s="103" t="n">
        <f aca="false">SUM(E11:E39)</f>
        <v>14</v>
      </c>
      <c r="F40" s="103" t="n">
        <f aca="false">SUM(F11:F39)</f>
        <v>0</v>
      </c>
      <c r="G40" s="103" t="n">
        <f aca="false">SUM(G11:G39)</f>
        <v>0</v>
      </c>
      <c r="H40" s="103" t="n">
        <f aca="false">SUM(H11:H39)</f>
        <v>3</v>
      </c>
      <c r="I40" s="103" t="n">
        <f aca="false">SUM(I11:I39)</f>
        <v>0</v>
      </c>
      <c r="J40" s="103" t="n">
        <f aca="false">SUM(J11:J39)</f>
        <v>30</v>
      </c>
      <c r="K40" s="103" t="n">
        <f aca="false">SUM(K11:K39)</f>
        <v>0</v>
      </c>
      <c r="L40" s="103" t="n">
        <f aca="false">SUM(L11:L39)</f>
        <v>38</v>
      </c>
      <c r="M40" s="103" t="n">
        <f aca="false">SUM(M11:M39)</f>
        <v>0</v>
      </c>
      <c r="N40" s="103" t="n">
        <f aca="false">SUM(N11:N39)</f>
        <v>19</v>
      </c>
      <c r="O40" s="103" t="n">
        <f aca="false">SUM(O11:O39)</f>
        <v>18</v>
      </c>
      <c r="P40" s="103" t="n">
        <f aca="false">SUM(P11:P39)</f>
        <v>1</v>
      </c>
      <c r="Q40" s="103" t="n">
        <f aca="false">SUM(Q11:Q39)</f>
        <v>1</v>
      </c>
    </row>
    <row r="41" customFormat="false" ht="17.25" hidden="false" customHeight="true" outlineLevel="0" collapsed="false">
      <c r="A41" s="41"/>
    </row>
    <row r="42" customFormat="false" ht="17.25" hidden="false" customHeight="true" outlineLevel="0" collapsed="false">
      <c r="A42" s="41"/>
    </row>
    <row r="43" customFormat="false" ht="17.25" hidden="false" customHeight="true" outlineLevel="0" collapsed="false">
      <c r="A43" s="41"/>
    </row>
    <row r="44" customFormat="false" ht="17.25" hidden="false" customHeight="true" outlineLevel="0" collapsed="false">
      <c r="A44" s="41"/>
    </row>
  </sheetData>
  <sheetProtection algorithmName="SHA-512" hashValue="ovtDTPu2RT2XKM5TuIcw7v23aitwqoUH5wdfBd1J0JvcIfM/vcJnQxBo6+KZugrYFXsGIwamrb1BJMLRqEgJHA==" saltValue="rzgjCqPirOdkpaFbauNnMw==" spinCount="100000" sheet="true" objects="true" scenarios="true"/>
  <protectedRanges>
    <protectedRange name="edit" sqref="B11:Q39"/>
  </protectedRanges>
  <mergeCells count="22">
    <mergeCell ref="A3:Q3"/>
    <mergeCell ref="A5:A8"/>
    <mergeCell ref="B5:B8"/>
    <mergeCell ref="C5:F5"/>
    <mergeCell ref="G5:G8"/>
    <mergeCell ref="H5:H8"/>
    <mergeCell ref="I5:I8"/>
    <mergeCell ref="J5:J8"/>
    <mergeCell ref="K5:K8"/>
    <mergeCell ref="L5:P5"/>
    <mergeCell ref="Q5:Q8"/>
    <mergeCell ref="C6:C8"/>
    <mergeCell ref="D6:F6"/>
    <mergeCell ref="L6:L8"/>
    <mergeCell ref="M6:P6"/>
    <mergeCell ref="D7:D8"/>
    <mergeCell ref="E7:E8"/>
    <mergeCell ref="F7:F8"/>
    <mergeCell ref="M7:M8"/>
    <mergeCell ref="N7:O7"/>
    <mergeCell ref="P7:P8"/>
    <mergeCell ref="A10:Q10"/>
  </mergeCells>
  <printOptions headings="false" gridLines="false" gridLinesSet="true" horizontalCentered="false" verticalCentered="false"/>
  <pageMargins left="0.700694444444445" right="0.700694444444445" top="0.752083333333333" bottom="0.752083333333333" header="0.511811023622047" footer="0.511811023622047"/>
  <pageSetup paperSize="9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Q40"/>
  <sheetViews>
    <sheetView showFormulas="false" showGridLines="true" showRowColHeaders="true" showZeros="false" rightToLeft="false" tabSelected="false" showOutlineSymbols="true" defaultGridColor="true" view="pageBreakPreview" topLeftCell="D1" colorId="64" zoomScale="100" zoomScaleNormal="55" zoomScalePageLayoutView="100" workbookViewId="0">
      <selection pane="topLeft" activeCell="B11" activeCellId="0" sqref="B11"/>
    </sheetView>
  </sheetViews>
  <sheetFormatPr defaultColWidth="9.1484375" defaultRowHeight="12.75" zeroHeight="false" outlineLevelRow="0" outlineLevelCol="0"/>
  <cols>
    <col collapsed="false" customWidth="true" hidden="false" outlineLevel="0" max="1" min="1" style="24" width="84"/>
    <col collapsed="false" customWidth="true" hidden="false" outlineLevel="0" max="2" min="2" style="24" width="17.57"/>
    <col collapsed="false" customWidth="true" hidden="false" outlineLevel="0" max="3" min="3" style="24" width="13.71"/>
    <col collapsed="false" customWidth="true" hidden="false" outlineLevel="0" max="4" min="4" style="24" width="17.86"/>
    <col collapsed="false" customWidth="true" hidden="false" outlineLevel="0" max="5" min="5" style="24" width="18.14"/>
    <col collapsed="false" customWidth="true" hidden="false" outlineLevel="0" max="6" min="6" style="24" width="16.29"/>
    <col collapsed="false" customWidth="true" hidden="false" outlineLevel="0" max="10" min="7" style="24" width="33.29"/>
    <col collapsed="false" customWidth="true" hidden="false" outlineLevel="0" max="11" min="11" style="24" width="23.14"/>
    <col collapsed="false" customWidth="true" hidden="false" outlineLevel="0" max="12" min="12" style="24" width="14.57"/>
    <col collapsed="false" customWidth="true" hidden="false" outlineLevel="0" max="13" min="13" style="24" width="18.14"/>
    <col collapsed="false" customWidth="true" hidden="false" outlineLevel="0" max="14" min="14" style="24" width="14.57"/>
    <col collapsed="false" customWidth="true" hidden="false" outlineLevel="0" max="16" min="15" style="24" width="19.42"/>
    <col collapsed="false" customWidth="true" hidden="false" outlineLevel="0" max="17" min="17" style="24" width="19.14"/>
    <col collapsed="false" customWidth="false" hidden="false" outlineLevel="0" max="16384" min="18" style="24" width="9.14"/>
  </cols>
  <sheetData>
    <row r="3" customFormat="false" ht="23.25" hidden="false" customHeight="false" outlineLevel="0" collapsed="false">
      <c r="A3" s="25" t="s">
        <v>77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5" customFormat="false" ht="14.25" hidden="false" customHeight="true" outlineLevel="0" collapsed="false">
      <c r="A5" s="26" t="s">
        <v>1</v>
      </c>
      <c r="B5" s="26" t="s">
        <v>2</v>
      </c>
      <c r="C5" s="26" t="s">
        <v>3</v>
      </c>
      <c r="D5" s="26"/>
      <c r="E5" s="26"/>
      <c r="F5" s="26"/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/>
      <c r="N5" s="26"/>
      <c r="O5" s="26"/>
      <c r="P5" s="26"/>
      <c r="Q5" s="26" t="s">
        <v>10</v>
      </c>
    </row>
    <row r="6" customFormat="false" ht="14.25" hidden="false" customHeight="true" outlineLevel="0" collapsed="false">
      <c r="A6" s="26"/>
      <c r="B6" s="26"/>
      <c r="C6" s="26" t="s">
        <v>11</v>
      </c>
      <c r="D6" s="26" t="s">
        <v>12</v>
      </c>
      <c r="E6" s="26"/>
      <c r="F6" s="26"/>
      <c r="G6" s="26"/>
      <c r="H6" s="26"/>
      <c r="I6" s="26"/>
      <c r="J6" s="26"/>
      <c r="K6" s="26"/>
      <c r="L6" s="26" t="s">
        <v>13</v>
      </c>
      <c r="M6" s="29" t="s">
        <v>14</v>
      </c>
      <c r="N6" s="29"/>
      <c r="O6" s="29"/>
      <c r="P6" s="29"/>
      <c r="Q6" s="26"/>
    </row>
    <row r="7" customFormat="false" ht="14.25" hidden="false" customHeight="true" outlineLevel="0" collapsed="false">
      <c r="A7" s="26"/>
      <c r="B7" s="26"/>
      <c r="C7" s="26"/>
      <c r="D7" s="26" t="s">
        <v>15</v>
      </c>
      <c r="E7" s="26" t="s">
        <v>16</v>
      </c>
      <c r="F7" s="26" t="s">
        <v>17</v>
      </c>
      <c r="G7" s="26"/>
      <c r="H7" s="26"/>
      <c r="I7" s="26"/>
      <c r="J7" s="26"/>
      <c r="K7" s="26"/>
      <c r="L7" s="26"/>
      <c r="M7" s="26" t="s">
        <v>18</v>
      </c>
      <c r="N7" s="26" t="s">
        <v>19</v>
      </c>
      <c r="O7" s="26"/>
      <c r="P7" s="26" t="s">
        <v>20</v>
      </c>
      <c r="Q7" s="26"/>
    </row>
    <row r="8" customFormat="false" ht="81" hidden="false" customHeight="true" outlineLevel="0" collapsed="false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30" t="s">
        <v>21</v>
      </c>
      <c r="O8" s="30" t="s">
        <v>22</v>
      </c>
      <c r="P8" s="26"/>
      <c r="Q8" s="26"/>
    </row>
    <row r="9" customFormat="false" ht="21" hidden="false" customHeight="true" outlineLevel="0" collapsed="false">
      <c r="A9" s="113" t="n">
        <v>1</v>
      </c>
      <c r="B9" s="113" t="n">
        <v>2</v>
      </c>
      <c r="C9" s="113" t="n">
        <v>3</v>
      </c>
      <c r="D9" s="113" t="n">
        <v>4</v>
      </c>
      <c r="E9" s="113" t="n">
        <v>5</v>
      </c>
      <c r="F9" s="113" t="n">
        <v>6</v>
      </c>
      <c r="G9" s="113" t="n">
        <v>7</v>
      </c>
      <c r="H9" s="113" t="n">
        <v>8</v>
      </c>
      <c r="I9" s="113" t="n">
        <v>9</v>
      </c>
      <c r="J9" s="113" t="n">
        <v>10</v>
      </c>
      <c r="K9" s="113" t="n">
        <v>11</v>
      </c>
      <c r="L9" s="113" t="n">
        <v>12</v>
      </c>
      <c r="M9" s="113" t="n">
        <v>13</v>
      </c>
      <c r="N9" s="113" t="n">
        <v>14</v>
      </c>
      <c r="O9" s="113" t="n">
        <v>15</v>
      </c>
      <c r="P9" s="113" t="n">
        <v>16</v>
      </c>
      <c r="Q9" s="113" t="n">
        <v>17</v>
      </c>
    </row>
    <row r="10" customFormat="false" ht="33.75" hidden="false" customHeight="true" outlineLevel="0" collapsed="false">
      <c r="A10" s="101" t="s">
        <v>138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</row>
    <row r="11" customFormat="false" ht="20.25" hidden="false" customHeight="false" outlineLevel="0" collapsed="false">
      <c r="A11" s="66" t="s">
        <v>78</v>
      </c>
      <c r="B11" s="67"/>
      <c r="C11" s="67" t="n">
        <v>0</v>
      </c>
      <c r="D11" s="67"/>
      <c r="E11" s="67"/>
      <c r="F11" s="67"/>
      <c r="G11" s="67"/>
      <c r="H11" s="67"/>
      <c r="I11" s="67"/>
      <c r="J11" s="67"/>
      <c r="K11" s="108"/>
      <c r="L11" s="67"/>
      <c r="M11" s="67"/>
      <c r="N11" s="67"/>
      <c r="O11" s="67"/>
      <c r="P11" s="67"/>
      <c r="Q11" s="67"/>
    </row>
    <row r="12" customFormat="false" ht="20.25" hidden="false" customHeight="false" outlineLevel="0" collapsed="false">
      <c r="A12" s="66" t="s">
        <v>79</v>
      </c>
      <c r="B12" s="67"/>
      <c r="C12" s="67"/>
      <c r="D12" s="67"/>
      <c r="E12" s="67"/>
      <c r="F12" s="67"/>
      <c r="G12" s="67"/>
      <c r="H12" s="67"/>
      <c r="I12" s="67"/>
      <c r="J12" s="67"/>
      <c r="K12" s="108"/>
      <c r="L12" s="67"/>
      <c r="M12" s="67"/>
      <c r="N12" s="67"/>
      <c r="O12" s="67"/>
      <c r="P12" s="67"/>
      <c r="Q12" s="67"/>
    </row>
    <row r="13" customFormat="false" ht="20.25" hidden="false" customHeight="false" outlineLevel="0" collapsed="false">
      <c r="A13" s="66" t="s">
        <v>80</v>
      </c>
      <c r="B13" s="67"/>
      <c r="C13" s="67"/>
      <c r="D13" s="67"/>
      <c r="E13" s="67"/>
      <c r="F13" s="67"/>
      <c r="G13" s="67"/>
      <c r="H13" s="67"/>
      <c r="I13" s="67"/>
      <c r="J13" s="67"/>
      <c r="K13" s="108"/>
      <c r="L13" s="67"/>
      <c r="M13" s="67"/>
      <c r="N13" s="67"/>
      <c r="O13" s="67"/>
      <c r="P13" s="67"/>
      <c r="Q13" s="67"/>
    </row>
    <row r="14" customFormat="false" ht="20.25" hidden="false" customHeight="false" outlineLevel="0" collapsed="false">
      <c r="A14" s="66" t="s">
        <v>81</v>
      </c>
      <c r="B14" s="67"/>
      <c r="C14" s="67"/>
      <c r="D14" s="67"/>
      <c r="E14" s="67"/>
      <c r="F14" s="67"/>
      <c r="G14" s="67"/>
      <c r="H14" s="67"/>
      <c r="I14" s="67"/>
      <c r="J14" s="67"/>
      <c r="K14" s="108"/>
      <c r="L14" s="67"/>
      <c r="M14" s="67"/>
      <c r="N14" s="67"/>
      <c r="O14" s="67"/>
      <c r="P14" s="67"/>
      <c r="Q14" s="67"/>
    </row>
    <row r="15" customFormat="false" ht="20.25" hidden="false" customHeight="false" outlineLevel="0" collapsed="false">
      <c r="A15" s="66" t="s">
        <v>82</v>
      </c>
      <c r="B15" s="67"/>
      <c r="C15" s="67"/>
      <c r="D15" s="67"/>
      <c r="E15" s="67"/>
      <c r="F15" s="67"/>
      <c r="G15" s="67"/>
      <c r="H15" s="67"/>
      <c r="I15" s="67"/>
      <c r="J15" s="67"/>
      <c r="K15" s="108"/>
      <c r="L15" s="67"/>
      <c r="M15" s="67"/>
      <c r="N15" s="67"/>
      <c r="O15" s="67"/>
      <c r="P15" s="67"/>
      <c r="Q15" s="67"/>
    </row>
    <row r="16" customFormat="false" ht="20.25" hidden="false" customHeight="false" outlineLevel="0" collapsed="false">
      <c r="A16" s="66" t="s">
        <v>83</v>
      </c>
      <c r="B16" s="68"/>
      <c r="C16" s="68"/>
      <c r="D16" s="68"/>
      <c r="E16" s="68"/>
      <c r="F16" s="68"/>
      <c r="G16" s="68"/>
      <c r="H16" s="68"/>
      <c r="I16" s="68"/>
      <c r="J16" s="68"/>
      <c r="K16" s="114"/>
      <c r="L16" s="68"/>
      <c r="M16" s="68"/>
      <c r="N16" s="68"/>
      <c r="O16" s="68"/>
      <c r="P16" s="68"/>
      <c r="Q16" s="68"/>
    </row>
    <row r="17" customFormat="false" ht="20.25" hidden="false" customHeight="false" outlineLevel="0" collapsed="false">
      <c r="A17" s="66" t="s">
        <v>84</v>
      </c>
      <c r="B17" s="68"/>
      <c r="C17" s="68"/>
      <c r="D17" s="68"/>
      <c r="E17" s="68"/>
      <c r="F17" s="68"/>
      <c r="G17" s="68"/>
      <c r="H17" s="68"/>
      <c r="I17" s="68"/>
      <c r="J17" s="68"/>
      <c r="K17" s="114"/>
      <c r="L17" s="68"/>
      <c r="M17" s="68"/>
      <c r="N17" s="68"/>
      <c r="O17" s="68"/>
      <c r="P17" s="68"/>
      <c r="Q17" s="68"/>
    </row>
    <row r="18" customFormat="false" ht="20.25" hidden="false" customHeight="false" outlineLevel="0" collapsed="false">
      <c r="A18" s="66" t="s">
        <v>85</v>
      </c>
      <c r="B18" s="67"/>
      <c r="C18" s="67"/>
      <c r="D18" s="67"/>
      <c r="E18" s="67"/>
      <c r="F18" s="67"/>
      <c r="G18" s="67"/>
      <c r="H18" s="67"/>
      <c r="I18" s="67"/>
      <c r="J18" s="67"/>
      <c r="K18" s="108"/>
      <c r="L18" s="67"/>
      <c r="M18" s="67"/>
      <c r="N18" s="67"/>
      <c r="O18" s="67"/>
      <c r="P18" s="67"/>
      <c r="Q18" s="67"/>
    </row>
    <row r="19" customFormat="false" ht="20.25" hidden="false" customHeight="false" outlineLevel="0" collapsed="false">
      <c r="A19" s="66" t="s">
        <v>86</v>
      </c>
      <c r="B19" s="67"/>
      <c r="C19" s="67"/>
      <c r="D19" s="67"/>
      <c r="E19" s="67"/>
      <c r="F19" s="67"/>
      <c r="G19" s="67"/>
      <c r="H19" s="67"/>
      <c r="I19" s="67"/>
      <c r="J19" s="67"/>
      <c r="K19" s="108"/>
      <c r="L19" s="67"/>
      <c r="M19" s="67"/>
      <c r="N19" s="67"/>
      <c r="O19" s="67"/>
      <c r="P19" s="67"/>
      <c r="Q19" s="67"/>
    </row>
    <row r="20" customFormat="false" ht="20.25" hidden="false" customHeight="false" outlineLevel="0" collapsed="false">
      <c r="A20" s="66" t="s">
        <v>87</v>
      </c>
      <c r="B20" s="67"/>
      <c r="C20" s="67"/>
      <c r="D20" s="67"/>
      <c r="E20" s="67"/>
      <c r="F20" s="67"/>
      <c r="G20" s="67"/>
      <c r="H20" s="67"/>
      <c r="I20" s="67"/>
      <c r="J20" s="67"/>
      <c r="K20" s="108"/>
      <c r="L20" s="67"/>
      <c r="M20" s="67"/>
      <c r="N20" s="67"/>
      <c r="O20" s="67"/>
      <c r="P20" s="67"/>
      <c r="Q20" s="67"/>
    </row>
    <row r="21" customFormat="false" ht="20.25" hidden="false" customHeight="false" outlineLevel="0" collapsed="false">
      <c r="A21" s="66" t="s">
        <v>88</v>
      </c>
      <c r="B21" s="67"/>
      <c r="C21" s="67" t="n">
        <v>1</v>
      </c>
      <c r="D21" s="67" t="n">
        <v>1</v>
      </c>
      <c r="E21" s="67"/>
      <c r="F21" s="67"/>
      <c r="G21" s="67"/>
      <c r="H21" s="67"/>
      <c r="I21" s="67"/>
      <c r="J21" s="67" t="n">
        <v>1</v>
      </c>
      <c r="K21" s="108"/>
      <c r="L21" s="67" t="n">
        <v>0</v>
      </c>
      <c r="M21" s="67"/>
      <c r="N21" s="67"/>
      <c r="O21" s="67"/>
      <c r="P21" s="67"/>
      <c r="Q21" s="67" t="n">
        <v>1</v>
      </c>
    </row>
    <row r="22" customFormat="false" ht="20.25" hidden="false" customHeight="false" outlineLevel="0" collapsed="false">
      <c r="A22" s="66" t="s">
        <v>89</v>
      </c>
      <c r="B22" s="68"/>
      <c r="C22" s="68"/>
      <c r="D22" s="68"/>
      <c r="E22" s="68"/>
      <c r="F22" s="68"/>
      <c r="G22" s="68"/>
      <c r="H22" s="68"/>
      <c r="I22" s="68"/>
      <c r="J22" s="68"/>
      <c r="K22" s="114"/>
      <c r="L22" s="68"/>
      <c r="M22" s="68"/>
      <c r="N22" s="68"/>
      <c r="O22" s="68"/>
      <c r="P22" s="68"/>
      <c r="Q22" s="68"/>
    </row>
    <row r="23" customFormat="false" ht="20.25" hidden="false" customHeight="false" outlineLevel="0" collapsed="false">
      <c r="A23" s="66" t="s">
        <v>90</v>
      </c>
      <c r="B23" s="67"/>
      <c r="C23" s="67"/>
      <c r="D23" s="67"/>
      <c r="E23" s="67"/>
      <c r="F23" s="67"/>
      <c r="G23" s="67"/>
      <c r="H23" s="67"/>
      <c r="I23" s="67"/>
      <c r="J23" s="67"/>
      <c r="K23" s="108"/>
      <c r="L23" s="67"/>
      <c r="M23" s="67"/>
      <c r="N23" s="67"/>
      <c r="O23" s="67"/>
      <c r="P23" s="67"/>
      <c r="Q23" s="67"/>
    </row>
    <row r="24" customFormat="false" ht="20.25" hidden="false" customHeight="false" outlineLevel="0" collapsed="false">
      <c r="A24" s="66" t="s">
        <v>91</v>
      </c>
      <c r="B24" s="67"/>
      <c r="C24" s="67"/>
      <c r="D24" s="67"/>
      <c r="E24" s="67"/>
      <c r="F24" s="67"/>
      <c r="G24" s="67"/>
      <c r="H24" s="67"/>
      <c r="I24" s="67"/>
      <c r="J24" s="67"/>
      <c r="K24" s="108"/>
      <c r="L24" s="67"/>
      <c r="M24" s="67"/>
      <c r="N24" s="67"/>
      <c r="O24" s="67"/>
      <c r="P24" s="67"/>
      <c r="Q24" s="67"/>
    </row>
    <row r="25" customFormat="false" ht="20.25" hidden="false" customHeight="false" outlineLevel="0" collapsed="false">
      <c r="A25" s="66" t="s">
        <v>92</v>
      </c>
      <c r="B25" s="67"/>
      <c r="C25" s="67"/>
      <c r="D25" s="67"/>
      <c r="E25" s="67"/>
      <c r="F25" s="67"/>
      <c r="G25" s="67"/>
      <c r="H25" s="67"/>
      <c r="I25" s="67"/>
      <c r="J25" s="67"/>
      <c r="K25" s="108"/>
      <c r="L25" s="67"/>
      <c r="M25" s="67"/>
      <c r="N25" s="67"/>
      <c r="O25" s="67"/>
      <c r="P25" s="67"/>
      <c r="Q25" s="67"/>
    </row>
    <row r="26" customFormat="false" ht="20.25" hidden="false" customHeight="false" outlineLevel="0" collapsed="false">
      <c r="A26" s="66" t="s">
        <v>93</v>
      </c>
      <c r="B26" s="67"/>
      <c r="C26" s="67"/>
      <c r="D26" s="67"/>
      <c r="E26" s="67"/>
      <c r="F26" s="67"/>
      <c r="G26" s="67"/>
      <c r="H26" s="67"/>
      <c r="I26" s="67"/>
      <c r="J26" s="67"/>
      <c r="K26" s="108"/>
      <c r="L26" s="67"/>
      <c r="M26" s="67"/>
      <c r="N26" s="67"/>
      <c r="O26" s="67"/>
      <c r="P26" s="67"/>
      <c r="Q26" s="67"/>
    </row>
    <row r="27" customFormat="false" ht="20.25" hidden="false" customHeight="false" outlineLevel="0" collapsed="false">
      <c r="A27" s="66" t="s">
        <v>94</v>
      </c>
      <c r="B27" s="67"/>
      <c r="C27" s="67"/>
      <c r="D27" s="67"/>
      <c r="E27" s="67"/>
      <c r="F27" s="67"/>
      <c r="G27" s="67"/>
      <c r="H27" s="67"/>
      <c r="I27" s="67"/>
      <c r="J27" s="67"/>
      <c r="K27" s="108"/>
      <c r="L27" s="67"/>
      <c r="M27" s="67"/>
      <c r="N27" s="67"/>
      <c r="O27" s="67"/>
      <c r="P27" s="67"/>
      <c r="Q27" s="67"/>
    </row>
    <row r="28" customFormat="false" ht="20.25" hidden="false" customHeight="false" outlineLevel="0" collapsed="false">
      <c r="A28" s="66" t="s">
        <v>95</v>
      </c>
      <c r="B28" s="67"/>
      <c r="C28" s="67"/>
      <c r="D28" s="67"/>
      <c r="E28" s="67"/>
      <c r="F28" s="67"/>
      <c r="G28" s="67"/>
      <c r="H28" s="67"/>
      <c r="I28" s="67"/>
      <c r="J28" s="67"/>
      <c r="K28" s="108"/>
      <c r="L28" s="67"/>
      <c r="M28" s="67"/>
      <c r="N28" s="67"/>
      <c r="O28" s="67"/>
      <c r="P28" s="67"/>
      <c r="Q28" s="67"/>
    </row>
    <row r="29" customFormat="false" ht="20.25" hidden="false" customHeight="false" outlineLevel="0" collapsed="false">
      <c r="A29" s="66" t="s">
        <v>96</v>
      </c>
      <c r="B29" s="67"/>
      <c r="C29" s="67"/>
      <c r="D29" s="67"/>
      <c r="E29" s="67"/>
      <c r="F29" s="67"/>
      <c r="G29" s="67"/>
      <c r="H29" s="67"/>
      <c r="I29" s="67"/>
      <c r="J29" s="67"/>
      <c r="K29" s="108"/>
      <c r="L29" s="67"/>
      <c r="M29" s="67"/>
      <c r="N29" s="67"/>
      <c r="O29" s="67"/>
      <c r="P29" s="67"/>
      <c r="Q29" s="67"/>
    </row>
    <row r="30" customFormat="false" ht="20.25" hidden="false" customHeight="false" outlineLevel="0" collapsed="false">
      <c r="A30" s="66" t="s">
        <v>97</v>
      </c>
      <c r="B30" s="68"/>
      <c r="C30" s="68"/>
      <c r="D30" s="68"/>
      <c r="E30" s="68"/>
      <c r="F30" s="68"/>
      <c r="G30" s="68"/>
      <c r="H30" s="68"/>
      <c r="I30" s="68"/>
      <c r="J30" s="68"/>
      <c r="K30" s="114"/>
      <c r="L30" s="68"/>
      <c r="M30" s="68"/>
      <c r="N30" s="68"/>
      <c r="O30" s="68"/>
      <c r="P30" s="68"/>
      <c r="Q30" s="68"/>
    </row>
    <row r="31" customFormat="false" ht="20.25" hidden="false" customHeight="false" outlineLevel="0" collapsed="false">
      <c r="A31" s="66" t="s">
        <v>98</v>
      </c>
      <c r="B31" s="67"/>
      <c r="C31" s="67"/>
      <c r="D31" s="67"/>
      <c r="E31" s="67"/>
      <c r="F31" s="67"/>
      <c r="G31" s="67"/>
      <c r="H31" s="67"/>
      <c r="I31" s="67"/>
      <c r="J31" s="67"/>
      <c r="K31" s="108"/>
      <c r="L31" s="67"/>
      <c r="M31" s="67"/>
      <c r="N31" s="67"/>
      <c r="O31" s="67"/>
      <c r="P31" s="67"/>
      <c r="Q31" s="67"/>
    </row>
    <row r="32" customFormat="false" ht="20.25" hidden="false" customHeight="false" outlineLevel="0" collapsed="false">
      <c r="A32" s="66" t="s">
        <v>99</v>
      </c>
      <c r="B32" s="68"/>
      <c r="C32" s="68"/>
      <c r="D32" s="68"/>
      <c r="E32" s="68"/>
      <c r="F32" s="68"/>
      <c r="G32" s="68"/>
      <c r="H32" s="68"/>
      <c r="I32" s="68"/>
      <c r="J32" s="68"/>
      <c r="K32" s="114"/>
      <c r="L32" s="68"/>
      <c r="M32" s="68"/>
      <c r="N32" s="68"/>
      <c r="O32" s="68"/>
      <c r="P32" s="68"/>
      <c r="Q32" s="68"/>
    </row>
    <row r="33" customFormat="false" ht="20.25" hidden="false" customHeight="false" outlineLevel="0" collapsed="false">
      <c r="A33" s="66" t="s">
        <v>100</v>
      </c>
      <c r="B33" s="67"/>
      <c r="C33" s="67" t="n">
        <v>1</v>
      </c>
      <c r="D33" s="67" t="n">
        <v>1</v>
      </c>
      <c r="E33" s="67"/>
      <c r="F33" s="67"/>
      <c r="G33" s="67"/>
      <c r="H33" s="67"/>
      <c r="I33" s="67"/>
      <c r="J33" s="67" t="n">
        <v>1</v>
      </c>
      <c r="K33" s="108"/>
      <c r="L33" s="67" t="n">
        <v>1</v>
      </c>
      <c r="M33" s="67"/>
      <c r="N33" s="67" t="n">
        <v>1</v>
      </c>
      <c r="O33" s="67"/>
      <c r="P33" s="67"/>
      <c r="Q33" s="67"/>
    </row>
    <row r="34" customFormat="false" ht="20.25" hidden="false" customHeight="false" outlineLevel="0" collapsed="false">
      <c r="A34" s="66" t="s">
        <v>101</v>
      </c>
      <c r="B34" s="67"/>
      <c r="C34" s="67"/>
      <c r="D34" s="67"/>
      <c r="E34" s="67"/>
      <c r="F34" s="67"/>
      <c r="G34" s="67"/>
      <c r="H34" s="67"/>
      <c r="I34" s="67"/>
      <c r="J34" s="67"/>
      <c r="K34" s="108"/>
      <c r="L34" s="67"/>
      <c r="M34" s="67"/>
      <c r="N34" s="67"/>
      <c r="O34" s="67"/>
      <c r="P34" s="67"/>
      <c r="Q34" s="67"/>
    </row>
    <row r="35" customFormat="false" ht="20.25" hidden="false" customHeight="false" outlineLevel="0" collapsed="false">
      <c r="A35" s="66" t="s">
        <v>102</v>
      </c>
      <c r="B35" s="67"/>
      <c r="C35" s="67" t="n">
        <v>0</v>
      </c>
      <c r="D35" s="67" t="n">
        <v>0</v>
      </c>
      <c r="E35" s="67"/>
      <c r="F35" s="67"/>
      <c r="G35" s="67"/>
      <c r="H35" s="67"/>
      <c r="I35" s="67"/>
      <c r="J35" s="67" t="n">
        <v>0</v>
      </c>
      <c r="K35" s="108"/>
      <c r="L35" s="67" t="n">
        <v>0</v>
      </c>
      <c r="M35" s="67"/>
      <c r="N35" s="67" t="n">
        <v>0</v>
      </c>
      <c r="O35" s="67"/>
      <c r="P35" s="67"/>
      <c r="Q35" s="67" t="n">
        <v>1</v>
      </c>
    </row>
    <row r="36" customFormat="false" ht="20.25" hidden="false" customHeight="false" outlineLevel="0" collapsed="false">
      <c r="A36" s="66" t="s">
        <v>103</v>
      </c>
      <c r="B36" s="68"/>
      <c r="C36" s="68"/>
      <c r="D36" s="68"/>
      <c r="E36" s="68"/>
      <c r="F36" s="68"/>
      <c r="G36" s="68"/>
      <c r="H36" s="68"/>
      <c r="I36" s="68"/>
      <c r="J36" s="68"/>
      <c r="K36" s="114"/>
      <c r="L36" s="68"/>
      <c r="M36" s="68"/>
      <c r="N36" s="68"/>
      <c r="O36" s="68"/>
      <c r="P36" s="68"/>
      <c r="Q36" s="68"/>
    </row>
    <row r="37" customFormat="false" ht="20.25" hidden="false" customHeight="false" outlineLevel="0" collapsed="false">
      <c r="A37" s="66" t="s">
        <v>104</v>
      </c>
      <c r="B37" s="67"/>
      <c r="C37" s="67"/>
      <c r="D37" s="67"/>
      <c r="E37" s="67"/>
      <c r="F37" s="67"/>
      <c r="G37" s="67"/>
      <c r="H37" s="67"/>
      <c r="I37" s="67"/>
      <c r="J37" s="67"/>
      <c r="K37" s="108"/>
      <c r="L37" s="67"/>
      <c r="M37" s="67"/>
      <c r="N37" s="67"/>
      <c r="O37" s="67"/>
      <c r="P37" s="67"/>
      <c r="Q37" s="67"/>
    </row>
    <row r="38" customFormat="false" ht="20.25" hidden="false" customHeight="false" outlineLevel="0" collapsed="false">
      <c r="A38" s="66" t="s">
        <v>105</v>
      </c>
      <c r="B38" s="67"/>
      <c r="C38" s="67" t="n">
        <v>9</v>
      </c>
      <c r="D38" s="67" t="n">
        <v>9</v>
      </c>
      <c r="E38" s="67"/>
      <c r="F38" s="67"/>
      <c r="G38" s="67"/>
      <c r="H38" s="67"/>
      <c r="I38" s="67"/>
      <c r="J38" s="67" t="n">
        <v>9</v>
      </c>
      <c r="K38" s="108"/>
      <c r="L38" s="67" t="n">
        <v>6</v>
      </c>
      <c r="M38" s="67"/>
      <c r="N38" s="67" t="n">
        <v>6</v>
      </c>
      <c r="O38" s="67"/>
      <c r="P38" s="67"/>
      <c r="Q38" s="67" t="n">
        <v>3</v>
      </c>
    </row>
    <row r="39" customFormat="false" ht="20.25" hidden="false" customHeight="false" outlineLevel="0" collapsed="false">
      <c r="A39" s="66" t="s">
        <v>106</v>
      </c>
      <c r="B39" s="67" t="n">
        <v>26</v>
      </c>
      <c r="C39" s="67" t="n">
        <v>16</v>
      </c>
      <c r="D39" s="67" t="n">
        <v>16</v>
      </c>
      <c r="E39" s="67"/>
      <c r="F39" s="67"/>
      <c r="G39" s="67"/>
      <c r="H39" s="67"/>
      <c r="I39" s="67"/>
      <c r="J39" s="67" t="n">
        <v>16</v>
      </c>
      <c r="K39" s="108"/>
      <c r="L39" s="67" t="n">
        <v>42</v>
      </c>
      <c r="M39" s="67"/>
      <c r="N39" s="67" t="n">
        <v>42</v>
      </c>
      <c r="O39" s="67"/>
      <c r="P39" s="67"/>
      <c r="Q39" s="67"/>
    </row>
    <row r="40" customFormat="false" ht="20.25" hidden="false" customHeight="false" outlineLevel="0" collapsed="false">
      <c r="A40" s="102" t="s">
        <v>107</v>
      </c>
      <c r="B40" s="103" t="n">
        <f aca="false">SUM(B11:B39)</f>
        <v>26</v>
      </c>
      <c r="C40" s="103" t="n">
        <f aca="false">SUM(C11:C39)</f>
        <v>27</v>
      </c>
      <c r="D40" s="103" t="n">
        <f aca="false">SUM(D11:D39)</f>
        <v>27</v>
      </c>
      <c r="E40" s="103" t="n">
        <f aca="false">SUM(E11:E39)</f>
        <v>0</v>
      </c>
      <c r="F40" s="103" t="n">
        <f aca="false">SUM(F11:F39)</f>
        <v>0</v>
      </c>
      <c r="G40" s="103" t="n">
        <f aca="false">SUM(G11:G39)</f>
        <v>0</v>
      </c>
      <c r="H40" s="103" t="n">
        <f aca="false">SUM(H11:H39)</f>
        <v>0</v>
      </c>
      <c r="I40" s="103" t="n">
        <f aca="false">SUM(I11:I39)</f>
        <v>0</v>
      </c>
      <c r="J40" s="103" t="n">
        <f aca="false">SUM(J11:J39)</f>
        <v>27</v>
      </c>
      <c r="K40" s="103" t="n">
        <f aca="false">SUM(K11:K39)</f>
        <v>0</v>
      </c>
      <c r="L40" s="103" t="n">
        <f aca="false">SUM(L11:L39)</f>
        <v>49</v>
      </c>
      <c r="M40" s="103" t="n">
        <f aca="false">SUM(M11:M39)</f>
        <v>0</v>
      </c>
      <c r="N40" s="103" t="n">
        <f aca="false">SUM(N11:N39)</f>
        <v>49</v>
      </c>
      <c r="O40" s="103" t="n">
        <f aca="false">SUM(O11:O39)</f>
        <v>0</v>
      </c>
      <c r="P40" s="103" t="n">
        <f aca="false">SUM(P11:P39)</f>
        <v>0</v>
      </c>
      <c r="Q40" s="103" t="n">
        <f aca="false">SUM(Q11:Q39)</f>
        <v>5</v>
      </c>
    </row>
  </sheetData>
  <sheetProtection algorithmName="SHA-512" hashValue="W3nOZV6R4KKFl3A7GoGCroqvrGr3i80rn9HukAaewVkJbypXA7iajPZITyTc+nOlS25umM0ggc2NeStH3bDXzw==" saltValue="DvdfNEq4Hmu+vv9a1re7wA==" spinCount="100000" sheet="true" objects="true" scenarios="true"/>
  <protectedRanges>
    <protectedRange name="edit" sqref="B11:Q39"/>
  </protectedRanges>
  <mergeCells count="22">
    <mergeCell ref="A3:Q3"/>
    <mergeCell ref="A5:A8"/>
    <mergeCell ref="B5:B8"/>
    <mergeCell ref="C5:F5"/>
    <mergeCell ref="G5:G8"/>
    <mergeCell ref="H5:H8"/>
    <mergeCell ref="I5:I8"/>
    <mergeCell ref="J5:J8"/>
    <mergeCell ref="K5:K8"/>
    <mergeCell ref="L5:P5"/>
    <mergeCell ref="Q5:Q8"/>
    <mergeCell ref="C6:C8"/>
    <mergeCell ref="D6:F6"/>
    <mergeCell ref="L6:L8"/>
    <mergeCell ref="M6:P6"/>
    <mergeCell ref="D7:D8"/>
    <mergeCell ref="E7:E8"/>
    <mergeCell ref="F7:F8"/>
    <mergeCell ref="M7:M8"/>
    <mergeCell ref="N7:O7"/>
    <mergeCell ref="P7:P8"/>
    <mergeCell ref="A10:Q1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Q44"/>
  <sheetViews>
    <sheetView showFormulas="false" showGridLines="true" showRowColHeaders="true" showZeros="false" rightToLeft="false" tabSelected="false" showOutlineSymbols="true" defaultGridColor="true" view="pageBreakPreview" topLeftCell="A1" colorId="64" zoomScale="100" zoomScaleNormal="40" zoomScalePageLayoutView="100" workbookViewId="0">
      <selection pane="topLeft" activeCell="B11" activeCellId="0" sqref="B11"/>
    </sheetView>
  </sheetViews>
  <sheetFormatPr defaultColWidth="9.1484375" defaultRowHeight="12.75" zeroHeight="false" outlineLevelRow="0" outlineLevelCol="0"/>
  <cols>
    <col collapsed="false" customWidth="true" hidden="false" outlineLevel="0" max="1" min="1" style="24" width="84"/>
    <col collapsed="false" customWidth="true" hidden="false" outlineLevel="0" max="2" min="2" style="24" width="17.57"/>
    <col collapsed="false" customWidth="true" hidden="false" outlineLevel="0" max="3" min="3" style="24" width="13.71"/>
    <col collapsed="false" customWidth="true" hidden="false" outlineLevel="0" max="4" min="4" style="24" width="17.86"/>
    <col collapsed="false" customWidth="true" hidden="false" outlineLevel="0" max="5" min="5" style="24" width="18.14"/>
    <col collapsed="false" customWidth="true" hidden="false" outlineLevel="0" max="6" min="6" style="24" width="15.29"/>
    <col collapsed="false" customWidth="true" hidden="false" outlineLevel="0" max="7" min="7" style="24" width="18.14"/>
    <col collapsed="false" customWidth="true" hidden="false" outlineLevel="0" max="8" min="8" style="24" width="22.71"/>
    <col collapsed="false" customWidth="true" hidden="false" outlineLevel="0" max="9" min="9" style="24" width="18.57"/>
    <col collapsed="false" customWidth="true" hidden="false" outlineLevel="0" max="10" min="10" style="24" width="24.42"/>
    <col collapsed="false" customWidth="true" hidden="false" outlineLevel="0" max="11" min="11" style="24" width="23.14"/>
    <col collapsed="false" customWidth="true" hidden="false" outlineLevel="0" max="12" min="12" style="24" width="14.57"/>
    <col collapsed="false" customWidth="true" hidden="false" outlineLevel="0" max="13" min="13" style="24" width="18.14"/>
    <col collapsed="false" customWidth="true" hidden="false" outlineLevel="0" max="14" min="14" style="24" width="14.57"/>
    <col collapsed="false" customWidth="true" hidden="false" outlineLevel="0" max="16" min="15" style="24" width="19.42"/>
    <col collapsed="false" customWidth="true" hidden="false" outlineLevel="0" max="17" min="17" style="24" width="19.14"/>
    <col collapsed="false" customWidth="true" hidden="false" outlineLevel="0" max="18" min="18" style="24" width="19.71"/>
    <col collapsed="false" customWidth="false" hidden="false" outlineLevel="0" max="16384" min="19" style="24" width="9.14"/>
  </cols>
  <sheetData>
    <row r="3" customFormat="false" ht="38.25" hidden="false" customHeight="true" outlineLevel="0" collapsed="false">
      <c r="A3" s="25" t="s">
        <v>77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5" s="28" customFormat="true" ht="30.75" hidden="false" customHeight="true" outlineLevel="0" collapsed="false">
      <c r="A5" s="26" t="s">
        <v>1</v>
      </c>
      <c r="B5" s="26" t="s">
        <v>2</v>
      </c>
      <c r="C5" s="26" t="s">
        <v>3</v>
      </c>
      <c r="D5" s="26"/>
      <c r="E5" s="26"/>
      <c r="F5" s="26"/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/>
      <c r="N5" s="26"/>
      <c r="O5" s="26"/>
      <c r="P5" s="26"/>
      <c r="Q5" s="26" t="s">
        <v>10</v>
      </c>
    </row>
    <row r="6" s="28" customFormat="true" ht="13.5" hidden="false" customHeight="true" outlineLevel="0" collapsed="false">
      <c r="A6" s="26"/>
      <c r="B6" s="26"/>
      <c r="C6" s="26" t="s">
        <v>11</v>
      </c>
      <c r="D6" s="26" t="s">
        <v>12</v>
      </c>
      <c r="E6" s="26"/>
      <c r="F6" s="26"/>
      <c r="G6" s="26"/>
      <c r="H6" s="26"/>
      <c r="I6" s="26"/>
      <c r="J6" s="26"/>
      <c r="K6" s="26"/>
      <c r="L6" s="26" t="s">
        <v>13</v>
      </c>
      <c r="M6" s="29" t="s">
        <v>14</v>
      </c>
      <c r="N6" s="29"/>
      <c r="O6" s="29"/>
      <c r="P6" s="29"/>
      <c r="Q6" s="26"/>
    </row>
    <row r="7" s="28" customFormat="true" ht="63.75" hidden="false" customHeight="true" outlineLevel="0" collapsed="false">
      <c r="A7" s="26"/>
      <c r="B7" s="26"/>
      <c r="C7" s="26"/>
      <c r="D7" s="26" t="s">
        <v>15</v>
      </c>
      <c r="E7" s="26" t="s">
        <v>16</v>
      </c>
      <c r="F7" s="26" t="s">
        <v>17</v>
      </c>
      <c r="G7" s="26"/>
      <c r="H7" s="26"/>
      <c r="I7" s="26"/>
      <c r="J7" s="26"/>
      <c r="K7" s="26"/>
      <c r="L7" s="26"/>
      <c r="M7" s="26" t="s">
        <v>18</v>
      </c>
      <c r="N7" s="26" t="s">
        <v>19</v>
      </c>
      <c r="O7" s="26"/>
      <c r="P7" s="26" t="s">
        <v>20</v>
      </c>
      <c r="Q7" s="26"/>
    </row>
    <row r="8" customFormat="false" ht="24.75" hidden="false" customHeight="true" outlineLevel="0" collapsed="false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30" t="s">
        <v>21</v>
      </c>
      <c r="O8" s="30" t="s">
        <v>22</v>
      </c>
      <c r="P8" s="26"/>
      <c r="Q8" s="26"/>
    </row>
    <row r="9" customFormat="false" ht="26.25" hidden="false" customHeight="true" outlineLevel="0" collapsed="false">
      <c r="A9" s="113" t="n">
        <v>1</v>
      </c>
      <c r="B9" s="113" t="n">
        <v>2</v>
      </c>
      <c r="C9" s="113" t="n">
        <v>3</v>
      </c>
      <c r="D9" s="113" t="n">
        <v>4</v>
      </c>
      <c r="E9" s="113" t="n">
        <v>5</v>
      </c>
      <c r="F9" s="113" t="n">
        <v>6</v>
      </c>
      <c r="G9" s="113" t="n">
        <v>7</v>
      </c>
      <c r="H9" s="113" t="n">
        <v>8</v>
      </c>
      <c r="I9" s="113" t="n">
        <v>9</v>
      </c>
      <c r="J9" s="113" t="n">
        <v>10</v>
      </c>
      <c r="K9" s="113" t="n">
        <v>11</v>
      </c>
      <c r="L9" s="113" t="n">
        <v>12</v>
      </c>
      <c r="M9" s="113" t="n">
        <v>13</v>
      </c>
      <c r="N9" s="113" t="n">
        <v>14</v>
      </c>
      <c r="O9" s="113" t="n">
        <v>15</v>
      </c>
      <c r="P9" s="113" t="n">
        <v>16</v>
      </c>
      <c r="Q9" s="113" t="n">
        <v>17</v>
      </c>
    </row>
    <row r="10" s="33" customFormat="true" ht="47.25" hidden="false" customHeight="true" outlineLevel="0" collapsed="false">
      <c r="A10" s="101" t="s">
        <v>57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</row>
    <row r="11" s="33" customFormat="true" ht="36" hidden="false" customHeight="true" outlineLevel="0" collapsed="false">
      <c r="A11" s="66" t="s">
        <v>78</v>
      </c>
      <c r="B11" s="68"/>
      <c r="C11" s="68" t="n">
        <v>0</v>
      </c>
      <c r="D11" s="68"/>
      <c r="E11" s="68"/>
      <c r="F11" s="68"/>
      <c r="G11" s="68"/>
      <c r="H11" s="68"/>
      <c r="I11" s="68"/>
      <c r="J11" s="68"/>
      <c r="K11" s="114"/>
      <c r="L11" s="68"/>
      <c r="M11" s="68"/>
      <c r="N11" s="68"/>
      <c r="O11" s="68"/>
      <c r="P11" s="68"/>
      <c r="Q11" s="68"/>
    </row>
    <row r="12" s="33" customFormat="true" ht="36" hidden="false" customHeight="true" outlineLevel="0" collapsed="false">
      <c r="A12" s="66" t="s">
        <v>79</v>
      </c>
      <c r="B12" s="68"/>
      <c r="C12" s="68"/>
      <c r="D12" s="68"/>
      <c r="E12" s="68"/>
      <c r="F12" s="68"/>
      <c r="G12" s="68"/>
      <c r="H12" s="68"/>
      <c r="I12" s="68"/>
      <c r="J12" s="68"/>
      <c r="K12" s="114"/>
      <c r="L12" s="68"/>
      <c r="M12" s="68"/>
      <c r="N12" s="68"/>
      <c r="O12" s="68"/>
      <c r="P12" s="68"/>
      <c r="Q12" s="68"/>
    </row>
    <row r="13" s="33" customFormat="true" ht="36" hidden="false" customHeight="true" outlineLevel="0" collapsed="false">
      <c r="A13" s="66" t="s">
        <v>80</v>
      </c>
      <c r="B13" s="68"/>
      <c r="C13" s="68"/>
      <c r="D13" s="68"/>
      <c r="E13" s="68"/>
      <c r="F13" s="68"/>
      <c r="G13" s="68"/>
      <c r="H13" s="68"/>
      <c r="I13" s="68"/>
      <c r="J13" s="68"/>
      <c r="K13" s="114"/>
      <c r="L13" s="68"/>
      <c r="M13" s="68"/>
      <c r="N13" s="68"/>
      <c r="O13" s="68"/>
      <c r="P13" s="68"/>
      <c r="Q13" s="68"/>
    </row>
    <row r="14" s="33" customFormat="true" ht="36" hidden="false" customHeight="true" outlineLevel="0" collapsed="false">
      <c r="A14" s="66" t="s">
        <v>81</v>
      </c>
      <c r="B14" s="67"/>
      <c r="C14" s="67"/>
      <c r="D14" s="67"/>
      <c r="E14" s="67"/>
      <c r="F14" s="67"/>
      <c r="G14" s="67"/>
      <c r="H14" s="67"/>
      <c r="I14" s="67"/>
      <c r="J14" s="67"/>
      <c r="K14" s="108"/>
      <c r="L14" s="67"/>
      <c r="M14" s="67"/>
      <c r="N14" s="67"/>
      <c r="O14" s="67"/>
      <c r="P14" s="67"/>
      <c r="Q14" s="67"/>
    </row>
    <row r="15" s="33" customFormat="true" ht="36" hidden="false" customHeight="true" outlineLevel="0" collapsed="false">
      <c r="A15" s="66" t="s">
        <v>82</v>
      </c>
      <c r="B15" s="67"/>
      <c r="C15" s="67"/>
      <c r="D15" s="67"/>
      <c r="E15" s="67"/>
      <c r="F15" s="67"/>
      <c r="G15" s="67"/>
      <c r="H15" s="67"/>
      <c r="I15" s="67"/>
      <c r="J15" s="67"/>
      <c r="K15" s="108"/>
      <c r="L15" s="67"/>
      <c r="M15" s="67"/>
      <c r="N15" s="67"/>
      <c r="O15" s="67"/>
      <c r="P15" s="67"/>
      <c r="Q15" s="67"/>
    </row>
    <row r="16" s="33" customFormat="true" ht="36" hidden="false" customHeight="true" outlineLevel="0" collapsed="false">
      <c r="A16" s="66" t="s">
        <v>83</v>
      </c>
      <c r="B16" s="67"/>
      <c r="C16" s="67"/>
      <c r="D16" s="67"/>
      <c r="E16" s="67"/>
      <c r="F16" s="67"/>
      <c r="G16" s="67"/>
      <c r="H16" s="67"/>
      <c r="I16" s="67"/>
      <c r="J16" s="67"/>
      <c r="K16" s="108"/>
      <c r="L16" s="67"/>
      <c r="M16" s="67"/>
      <c r="N16" s="67"/>
      <c r="O16" s="67"/>
      <c r="P16" s="67"/>
      <c r="Q16" s="67"/>
    </row>
    <row r="17" s="33" customFormat="true" ht="36" hidden="false" customHeight="true" outlineLevel="0" collapsed="false">
      <c r="A17" s="66" t="s">
        <v>84</v>
      </c>
      <c r="B17" s="67"/>
      <c r="C17" s="67" t="n">
        <v>1</v>
      </c>
      <c r="D17" s="67"/>
      <c r="E17" s="67" t="n">
        <v>1</v>
      </c>
      <c r="F17" s="67"/>
      <c r="G17" s="67"/>
      <c r="H17" s="67"/>
      <c r="I17" s="67"/>
      <c r="J17" s="67"/>
      <c r="K17" s="108"/>
      <c r="L17" s="67" t="n">
        <v>1</v>
      </c>
      <c r="M17" s="67"/>
      <c r="N17" s="67" t="n">
        <v>1</v>
      </c>
      <c r="O17" s="67"/>
      <c r="P17" s="67"/>
      <c r="Q17" s="67"/>
    </row>
    <row r="18" s="33" customFormat="true" ht="36" hidden="false" customHeight="true" outlineLevel="0" collapsed="false">
      <c r="A18" s="66" t="s">
        <v>85</v>
      </c>
      <c r="B18" s="67"/>
      <c r="C18" s="67"/>
      <c r="D18" s="67"/>
      <c r="E18" s="67"/>
      <c r="F18" s="67"/>
      <c r="G18" s="67"/>
      <c r="H18" s="67"/>
      <c r="I18" s="67"/>
      <c r="J18" s="67"/>
      <c r="K18" s="108"/>
      <c r="L18" s="67"/>
      <c r="M18" s="67"/>
      <c r="N18" s="67"/>
      <c r="O18" s="67"/>
      <c r="P18" s="67"/>
      <c r="Q18" s="67"/>
    </row>
    <row r="19" s="33" customFormat="true" ht="36" hidden="false" customHeight="true" outlineLevel="0" collapsed="false">
      <c r="A19" s="66" t="s">
        <v>86</v>
      </c>
      <c r="B19" s="67"/>
      <c r="C19" s="67"/>
      <c r="D19" s="67"/>
      <c r="E19" s="67"/>
      <c r="F19" s="67"/>
      <c r="G19" s="67"/>
      <c r="H19" s="67"/>
      <c r="I19" s="67"/>
      <c r="J19" s="67"/>
      <c r="K19" s="108"/>
      <c r="L19" s="67"/>
      <c r="M19" s="67"/>
      <c r="N19" s="67"/>
      <c r="O19" s="67"/>
      <c r="P19" s="67"/>
      <c r="Q19" s="67"/>
    </row>
    <row r="20" s="33" customFormat="true" ht="36" hidden="false" customHeight="true" outlineLevel="0" collapsed="false">
      <c r="A20" s="66" t="s">
        <v>87</v>
      </c>
      <c r="B20" s="67"/>
      <c r="C20" s="67"/>
      <c r="D20" s="67"/>
      <c r="E20" s="67"/>
      <c r="F20" s="67"/>
      <c r="G20" s="67"/>
      <c r="H20" s="67"/>
      <c r="I20" s="67"/>
      <c r="J20" s="67"/>
      <c r="K20" s="108"/>
      <c r="L20" s="67"/>
      <c r="M20" s="67"/>
      <c r="N20" s="67"/>
      <c r="O20" s="67"/>
      <c r="P20" s="67"/>
      <c r="Q20" s="67"/>
    </row>
    <row r="21" s="33" customFormat="true" ht="36" hidden="false" customHeight="true" outlineLevel="0" collapsed="false">
      <c r="A21" s="66" t="s">
        <v>88</v>
      </c>
      <c r="B21" s="67"/>
      <c r="C21" s="67"/>
      <c r="D21" s="67"/>
      <c r="E21" s="67"/>
      <c r="F21" s="67"/>
      <c r="G21" s="67"/>
      <c r="H21" s="67"/>
      <c r="I21" s="67"/>
      <c r="J21" s="67"/>
      <c r="K21" s="108"/>
      <c r="L21" s="67"/>
      <c r="M21" s="67"/>
      <c r="N21" s="67"/>
      <c r="O21" s="67"/>
      <c r="P21" s="67"/>
      <c r="Q21" s="67"/>
    </row>
    <row r="22" s="33" customFormat="true" ht="36" hidden="false" customHeight="true" outlineLevel="0" collapsed="false">
      <c r="A22" s="66" t="s">
        <v>89</v>
      </c>
      <c r="B22" s="67"/>
      <c r="C22" s="67"/>
      <c r="D22" s="67"/>
      <c r="E22" s="67"/>
      <c r="F22" s="67"/>
      <c r="G22" s="67"/>
      <c r="H22" s="67"/>
      <c r="I22" s="67"/>
      <c r="J22" s="67"/>
      <c r="K22" s="108"/>
      <c r="L22" s="67"/>
      <c r="M22" s="67"/>
      <c r="N22" s="67"/>
      <c r="O22" s="67"/>
      <c r="P22" s="67"/>
      <c r="Q22" s="67"/>
    </row>
    <row r="23" s="33" customFormat="true" ht="36" hidden="false" customHeight="true" outlineLevel="0" collapsed="false">
      <c r="A23" s="66" t="s">
        <v>90</v>
      </c>
      <c r="B23" s="67"/>
      <c r="C23" s="67"/>
      <c r="D23" s="67"/>
      <c r="E23" s="67"/>
      <c r="F23" s="67"/>
      <c r="G23" s="67"/>
      <c r="H23" s="67"/>
      <c r="I23" s="67"/>
      <c r="J23" s="67"/>
      <c r="K23" s="108"/>
      <c r="L23" s="67"/>
      <c r="M23" s="67"/>
      <c r="N23" s="67"/>
      <c r="O23" s="67"/>
      <c r="P23" s="67"/>
      <c r="Q23" s="67"/>
    </row>
    <row r="24" s="33" customFormat="true" ht="36" hidden="false" customHeight="true" outlineLevel="0" collapsed="false">
      <c r="A24" s="66" t="s">
        <v>91</v>
      </c>
      <c r="B24" s="67"/>
      <c r="C24" s="67"/>
      <c r="D24" s="67"/>
      <c r="E24" s="67"/>
      <c r="F24" s="67"/>
      <c r="G24" s="67"/>
      <c r="H24" s="67"/>
      <c r="I24" s="67"/>
      <c r="J24" s="67"/>
      <c r="K24" s="108"/>
      <c r="L24" s="67"/>
      <c r="M24" s="67"/>
      <c r="N24" s="67"/>
      <c r="O24" s="67"/>
      <c r="P24" s="67"/>
      <c r="Q24" s="67"/>
    </row>
    <row r="25" s="33" customFormat="true" ht="36" hidden="false" customHeight="true" outlineLevel="0" collapsed="false">
      <c r="A25" s="66" t="s">
        <v>92</v>
      </c>
      <c r="B25" s="67"/>
      <c r="C25" s="67"/>
      <c r="D25" s="67"/>
      <c r="E25" s="67"/>
      <c r="F25" s="67"/>
      <c r="G25" s="67"/>
      <c r="H25" s="67"/>
      <c r="I25" s="67"/>
      <c r="J25" s="67"/>
      <c r="K25" s="108"/>
      <c r="L25" s="67"/>
      <c r="M25" s="67"/>
      <c r="N25" s="67"/>
      <c r="O25" s="67"/>
      <c r="P25" s="67"/>
      <c r="Q25" s="67"/>
    </row>
    <row r="26" s="33" customFormat="true" ht="36" hidden="false" customHeight="true" outlineLevel="0" collapsed="false">
      <c r="A26" s="66" t="s">
        <v>93</v>
      </c>
      <c r="B26" s="67"/>
      <c r="C26" s="67"/>
      <c r="D26" s="67"/>
      <c r="E26" s="67"/>
      <c r="F26" s="67"/>
      <c r="G26" s="67"/>
      <c r="H26" s="67"/>
      <c r="I26" s="67"/>
      <c r="J26" s="67"/>
      <c r="K26" s="108"/>
      <c r="L26" s="67"/>
      <c r="M26" s="67"/>
      <c r="N26" s="67"/>
      <c r="O26" s="67"/>
      <c r="P26" s="67"/>
      <c r="Q26" s="67"/>
    </row>
    <row r="27" s="33" customFormat="true" ht="36" hidden="false" customHeight="true" outlineLevel="0" collapsed="false">
      <c r="A27" s="66" t="s">
        <v>94</v>
      </c>
      <c r="B27" s="67"/>
      <c r="C27" s="67"/>
      <c r="D27" s="67"/>
      <c r="E27" s="67"/>
      <c r="F27" s="67"/>
      <c r="G27" s="67"/>
      <c r="H27" s="67"/>
      <c r="I27" s="67"/>
      <c r="J27" s="67"/>
      <c r="K27" s="108"/>
      <c r="L27" s="67"/>
      <c r="M27" s="67"/>
      <c r="N27" s="67"/>
      <c r="O27" s="67"/>
      <c r="P27" s="67"/>
      <c r="Q27" s="67"/>
    </row>
    <row r="28" s="33" customFormat="true" ht="36" hidden="false" customHeight="true" outlineLevel="0" collapsed="false">
      <c r="A28" s="66" t="s">
        <v>95</v>
      </c>
      <c r="B28" s="67"/>
      <c r="C28" s="67"/>
      <c r="D28" s="67"/>
      <c r="E28" s="67"/>
      <c r="F28" s="67"/>
      <c r="G28" s="67"/>
      <c r="H28" s="67"/>
      <c r="I28" s="67"/>
      <c r="J28" s="67"/>
      <c r="K28" s="108"/>
      <c r="L28" s="67"/>
      <c r="M28" s="67"/>
      <c r="N28" s="67"/>
      <c r="O28" s="67"/>
      <c r="P28" s="67"/>
      <c r="Q28" s="67"/>
    </row>
    <row r="29" s="33" customFormat="true" ht="36" hidden="false" customHeight="true" outlineLevel="0" collapsed="false">
      <c r="A29" s="66" t="s">
        <v>96</v>
      </c>
      <c r="B29" s="67"/>
      <c r="C29" s="67"/>
      <c r="D29" s="67"/>
      <c r="E29" s="67"/>
      <c r="F29" s="67"/>
      <c r="G29" s="67"/>
      <c r="H29" s="67"/>
      <c r="I29" s="67"/>
      <c r="J29" s="67"/>
      <c r="K29" s="108"/>
      <c r="L29" s="67"/>
      <c r="M29" s="67"/>
      <c r="N29" s="67"/>
      <c r="O29" s="67"/>
      <c r="P29" s="67"/>
      <c r="Q29" s="67"/>
    </row>
    <row r="30" s="33" customFormat="true" ht="36" hidden="false" customHeight="true" outlineLevel="0" collapsed="false">
      <c r="A30" s="66" t="s">
        <v>97</v>
      </c>
      <c r="B30" s="67"/>
      <c r="C30" s="67"/>
      <c r="D30" s="67"/>
      <c r="E30" s="67"/>
      <c r="F30" s="67"/>
      <c r="G30" s="67"/>
      <c r="H30" s="67"/>
      <c r="I30" s="67"/>
      <c r="J30" s="67"/>
      <c r="K30" s="108"/>
      <c r="L30" s="67"/>
      <c r="M30" s="67"/>
      <c r="N30" s="67"/>
      <c r="O30" s="67"/>
      <c r="P30" s="67"/>
      <c r="Q30" s="67"/>
    </row>
    <row r="31" s="33" customFormat="true" ht="36" hidden="false" customHeight="true" outlineLevel="0" collapsed="false">
      <c r="A31" s="66" t="s">
        <v>98</v>
      </c>
      <c r="B31" s="67"/>
      <c r="C31" s="67"/>
      <c r="D31" s="67"/>
      <c r="E31" s="67"/>
      <c r="F31" s="67"/>
      <c r="G31" s="67"/>
      <c r="H31" s="67"/>
      <c r="I31" s="67"/>
      <c r="J31" s="67"/>
      <c r="K31" s="108"/>
      <c r="L31" s="67"/>
      <c r="M31" s="67"/>
      <c r="N31" s="67"/>
      <c r="O31" s="67"/>
      <c r="P31" s="67"/>
      <c r="Q31" s="67"/>
    </row>
    <row r="32" s="33" customFormat="true" ht="36" hidden="false" customHeight="true" outlineLevel="0" collapsed="false">
      <c r="A32" s="66" t="s">
        <v>99</v>
      </c>
      <c r="B32" s="67"/>
      <c r="C32" s="67"/>
      <c r="D32" s="67"/>
      <c r="E32" s="67"/>
      <c r="F32" s="67"/>
      <c r="G32" s="67"/>
      <c r="H32" s="67"/>
      <c r="I32" s="67"/>
      <c r="J32" s="67"/>
      <c r="K32" s="108"/>
      <c r="L32" s="67"/>
      <c r="M32" s="67"/>
      <c r="N32" s="67"/>
      <c r="O32" s="67"/>
      <c r="P32" s="67"/>
      <c r="Q32" s="67"/>
    </row>
    <row r="33" s="33" customFormat="true" ht="36" hidden="false" customHeight="true" outlineLevel="0" collapsed="false">
      <c r="A33" s="66" t="s">
        <v>100</v>
      </c>
      <c r="B33" s="67"/>
      <c r="C33" s="67"/>
      <c r="D33" s="67"/>
      <c r="E33" s="67"/>
      <c r="F33" s="67"/>
      <c r="G33" s="67"/>
      <c r="H33" s="67"/>
      <c r="I33" s="67"/>
      <c r="J33" s="67"/>
      <c r="K33" s="108"/>
      <c r="L33" s="67"/>
      <c r="M33" s="67"/>
      <c r="N33" s="67"/>
      <c r="O33" s="67"/>
      <c r="P33" s="67"/>
      <c r="Q33" s="67"/>
    </row>
    <row r="34" s="33" customFormat="true" ht="36" hidden="false" customHeight="true" outlineLevel="0" collapsed="false">
      <c r="A34" s="66" t="s">
        <v>101</v>
      </c>
      <c r="B34" s="67" t="s">
        <v>113</v>
      </c>
      <c r="C34" s="67" t="n">
        <v>1</v>
      </c>
      <c r="D34" s="67" t="s">
        <v>113</v>
      </c>
      <c r="E34" s="67" t="n">
        <v>1</v>
      </c>
      <c r="F34" s="67" t="s">
        <v>113</v>
      </c>
      <c r="G34" s="67" t="s">
        <v>113</v>
      </c>
      <c r="H34" s="67" t="n">
        <v>1</v>
      </c>
      <c r="I34" s="67" t="s">
        <v>113</v>
      </c>
      <c r="J34" s="67" t="s">
        <v>113</v>
      </c>
      <c r="K34" s="108" t="s">
        <v>113</v>
      </c>
      <c r="L34" s="67" t="s">
        <v>113</v>
      </c>
      <c r="M34" s="67" t="s">
        <v>113</v>
      </c>
      <c r="N34" s="67" t="s">
        <v>113</v>
      </c>
      <c r="O34" s="67" t="s">
        <v>113</v>
      </c>
      <c r="P34" s="67" t="s">
        <v>113</v>
      </c>
      <c r="Q34" s="67" t="s">
        <v>113</v>
      </c>
    </row>
    <row r="35" s="33" customFormat="true" ht="36" hidden="false" customHeight="true" outlineLevel="0" collapsed="false">
      <c r="A35" s="66" t="s">
        <v>102</v>
      </c>
      <c r="B35" s="67"/>
      <c r="C35" s="67"/>
      <c r="D35" s="67"/>
      <c r="E35" s="67"/>
      <c r="F35" s="67"/>
      <c r="G35" s="67"/>
      <c r="H35" s="67"/>
      <c r="I35" s="67"/>
      <c r="J35" s="67"/>
      <c r="K35" s="108"/>
      <c r="L35" s="67"/>
      <c r="M35" s="67"/>
      <c r="N35" s="67"/>
      <c r="O35" s="67"/>
      <c r="P35" s="67"/>
      <c r="Q35" s="67"/>
    </row>
    <row r="36" s="33" customFormat="true" ht="36" hidden="false" customHeight="true" outlineLevel="0" collapsed="false">
      <c r="A36" s="66" t="s">
        <v>103</v>
      </c>
      <c r="B36" s="67"/>
      <c r="C36" s="67"/>
      <c r="D36" s="67"/>
      <c r="E36" s="67"/>
      <c r="F36" s="67"/>
      <c r="G36" s="67"/>
      <c r="H36" s="67"/>
      <c r="I36" s="67"/>
      <c r="J36" s="67"/>
      <c r="K36" s="108"/>
      <c r="L36" s="67"/>
      <c r="M36" s="67"/>
      <c r="N36" s="67"/>
      <c r="O36" s="67"/>
      <c r="P36" s="67"/>
      <c r="Q36" s="67"/>
    </row>
    <row r="37" s="33" customFormat="true" ht="36" hidden="false" customHeight="true" outlineLevel="0" collapsed="false">
      <c r="A37" s="66" t="s">
        <v>104</v>
      </c>
      <c r="B37" s="67"/>
      <c r="C37" s="67"/>
      <c r="D37" s="67"/>
      <c r="E37" s="67"/>
      <c r="F37" s="67"/>
      <c r="G37" s="67"/>
      <c r="H37" s="67"/>
      <c r="I37" s="67"/>
      <c r="J37" s="67"/>
      <c r="K37" s="108"/>
      <c r="L37" s="67"/>
      <c r="M37" s="67"/>
      <c r="N37" s="67"/>
      <c r="O37" s="67"/>
      <c r="P37" s="67"/>
      <c r="Q37" s="67"/>
    </row>
    <row r="38" s="33" customFormat="true" ht="36" hidden="false" customHeight="true" outlineLevel="0" collapsed="false">
      <c r="A38" s="66" t="s">
        <v>105</v>
      </c>
      <c r="B38" s="67"/>
      <c r="C38" s="67"/>
      <c r="D38" s="67"/>
      <c r="E38" s="67"/>
      <c r="F38" s="67"/>
      <c r="G38" s="67"/>
      <c r="H38" s="67"/>
      <c r="I38" s="67"/>
      <c r="J38" s="67"/>
      <c r="K38" s="108"/>
      <c r="L38" s="67"/>
      <c r="M38" s="67"/>
      <c r="N38" s="67"/>
      <c r="O38" s="67"/>
      <c r="P38" s="67"/>
      <c r="Q38" s="67"/>
    </row>
    <row r="39" s="33" customFormat="true" ht="36" hidden="false" customHeight="true" outlineLevel="0" collapsed="false">
      <c r="A39" s="66" t="s">
        <v>106</v>
      </c>
      <c r="B39" s="67"/>
      <c r="C39" s="67"/>
      <c r="D39" s="67"/>
      <c r="E39" s="67"/>
      <c r="F39" s="67"/>
      <c r="G39" s="67"/>
      <c r="H39" s="67"/>
      <c r="I39" s="67"/>
      <c r="J39" s="67"/>
      <c r="K39" s="108"/>
      <c r="L39" s="67"/>
      <c r="M39" s="67"/>
      <c r="N39" s="67"/>
      <c r="O39" s="67"/>
      <c r="P39" s="67"/>
      <c r="Q39" s="67"/>
    </row>
    <row r="40" customFormat="false" ht="32.25" hidden="false" customHeight="true" outlineLevel="0" collapsed="false">
      <c r="A40" s="102" t="s">
        <v>107</v>
      </c>
      <c r="B40" s="103" t="n">
        <f aca="false">SUM(B11:B39)</f>
        <v>0</v>
      </c>
      <c r="C40" s="103" t="n">
        <f aca="false">SUM(C11:C39)</f>
        <v>2</v>
      </c>
      <c r="D40" s="103" t="n">
        <f aca="false">SUM(D11:D39)</f>
        <v>0</v>
      </c>
      <c r="E40" s="103" t="n">
        <f aca="false">SUM(E11:E39)</f>
        <v>2</v>
      </c>
      <c r="F40" s="103" t="n">
        <f aca="false">SUM(F11:F39)</f>
        <v>0</v>
      </c>
      <c r="G40" s="103" t="n">
        <f aca="false">SUM(G11:G39)</f>
        <v>0</v>
      </c>
      <c r="H40" s="103" t="n">
        <f aca="false">SUM(H11:H39)</f>
        <v>1</v>
      </c>
      <c r="I40" s="103" t="n">
        <f aca="false">SUM(I11:I39)</f>
        <v>0</v>
      </c>
      <c r="J40" s="103" t="n">
        <f aca="false">SUM(J11:J39)</f>
        <v>0</v>
      </c>
      <c r="K40" s="103" t="n">
        <f aca="false">SUM(K11:K39)</f>
        <v>0</v>
      </c>
      <c r="L40" s="103" t="n">
        <f aca="false">SUM(L11:L39)</f>
        <v>1</v>
      </c>
      <c r="M40" s="103" t="n">
        <f aca="false">SUM(M11:M39)</f>
        <v>0</v>
      </c>
      <c r="N40" s="103" t="n">
        <f aca="false">SUM(N11:N39)</f>
        <v>1</v>
      </c>
      <c r="O40" s="103" t="n">
        <f aca="false">SUM(O11:O39)</f>
        <v>0</v>
      </c>
      <c r="P40" s="103" t="n">
        <f aca="false">SUM(P11:P39)</f>
        <v>0</v>
      </c>
      <c r="Q40" s="103" t="n">
        <f aca="false">SUM(Q11:Q39)</f>
        <v>0</v>
      </c>
    </row>
    <row r="41" customFormat="false" ht="17.25" hidden="false" customHeight="true" outlineLevel="0" collapsed="false">
      <c r="A41" s="41"/>
      <c r="K41" s="116"/>
    </row>
    <row r="42" customFormat="false" ht="17.25" hidden="false" customHeight="true" outlineLevel="0" collapsed="false">
      <c r="A42" s="41"/>
    </row>
    <row r="43" customFormat="false" ht="17.25" hidden="false" customHeight="true" outlineLevel="0" collapsed="false">
      <c r="A43" s="41"/>
    </row>
    <row r="44" customFormat="false" ht="17.25" hidden="false" customHeight="true" outlineLevel="0" collapsed="false">
      <c r="A44" s="41"/>
    </row>
  </sheetData>
  <sheetProtection algorithmName="SHA-512" hashValue="d10R8U7otGaGnYc7wSjZzUTVUzDtRDTHMef6T5TnzInX9ERptjdGBuBL51ijNL3q3oC1RpNFp90PRVlmhJoiuA==" saltValue="P7FdKQf34zteMVXyTUVKAQ==" spinCount="100000" sheet="true" objects="true" scenarios="true"/>
  <protectedRanges>
    <protectedRange name="edit" sqref="B11:Q39"/>
  </protectedRanges>
  <mergeCells count="22">
    <mergeCell ref="A3:Q3"/>
    <mergeCell ref="A5:A8"/>
    <mergeCell ref="B5:B8"/>
    <mergeCell ref="C5:F5"/>
    <mergeCell ref="G5:G8"/>
    <mergeCell ref="H5:H8"/>
    <mergeCell ref="I5:I8"/>
    <mergeCell ref="J5:J8"/>
    <mergeCell ref="K5:K8"/>
    <mergeCell ref="L5:P5"/>
    <mergeCell ref="Q5:Q8"/>
    <mergeCell ref="C6:C8"/>
    <mergeCell ref="D6:F6"/>
    <mergeCell ref="L6:L8"/>
    <mergeCell ref="M6:P6"/>
    <mergeCell ref="D7:D8"/>
    <mergeCell ref="E7:E8"/>
    <mergeCell ref="F7:F8"/>
    <mergeCell ref="M7:M8"/>
    <mergeCell ref="N7:O7"/>
    <mergeCell ref="P7:P8"/>
    <mergeCell ref="A10:Q1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3:R45"/>
  <sheetViews>
    <sheetView showFormulas="false" showGridLines="true" showRowColHeaders="true" showZeros="false" rightToLeft="false" tabSelected="false" showOutlineSymbols="true" defaultGridColor="true" view="pageBreakPreview" topLeftCell="A28" colorId="64" zoomScale="100" zoomScaleNormal="40" zoomScalePageLayoutView="100" workbookViewId="0">
      <selection pane="topLeft" activeCell="B11" activeCellId="0" sqref="B11"/>
    </sheetView>
  </sheetViews>
  <sheetFormatPr defaultColWidth="9.1484375" defaultRowHeight="12.75" zeroHeight="false" outlineLevelRow="0" outlineLevelCol="0"/>
  <cols>
    <col collapsed="false" customWidth="true" hidden="false" outlineLevel="0" max="1" min="1" style="24" width="84.71"/>
    <col collapsed="false" customWidth="true" hidden="false" outlineLevel="0" max="2" min="2" style="24" width="17.57"/>
    <col collapsed="false" customWidth="true" hidden="false" outlineLevel="0" max="3" min="3" style="24" width="13.71"/>
    <col collapsed="false" customWidth="true" hidden="false" outlineLevel="0" max="4" min="4" style="24" width="17.86"/>
    <col collapsed="false" customWidth="true" hidden="false" outlineLevel="0" max="5" min="5" style="24" width="18.14"/>
    <col collapsed="false" customWidth="true" hidden="false" outlineLevel="0" max="6" min="6" style="24" width="13.57"/>
    <col collapsed="false" customWidth="true" hidden="false" outlineLevel="0" max="7" min="7" style="24" width="23.57"/>
    <col collapsed="false" customWidth="true" hidden="false" outlineLevel="0" max="8" min="8" style="24" width="27.42"/>
    <col collapsed="false" customWidth="true" hidden="false" outlineLevel="0" max="9" min="9" style="24" width="18.57"/>
    <col collapsed="false" customWidth="true" hidden="false" outlineLevel="0" max="10" min="10" style="24" width="28.57"/>
    <col collapsed="false" customWidth="true" hidden="false" outlineLevel="0" max="11" min="11" style="24" width="23.14"/>
    <col collapsed="false" customWidth="true" hidden="false" outlineLevel="0" max="12" min="12" style="24" width="17.15"/>
    <col collapsed="false" customWidth="true" hidden="false" outlineLevel="0" max="13" min="13" style="24" width="22.57"/>
    <col collapsed="false" customWidth="true" hidden="false" outlineLevel="0" max="14" min="14" style="24" width="14.57"/>
    <col collapsed="false" customWidth="true" hidden="false" outlineLevel="0" max="16" min="15" style="24" width="19.42"/>
    <col collapsed="false" customWidth="true" hidden="false" outlineLevel="0" max="17" min="17" style="24" width="19.14"/>
    <col collapsed="false" customWidth="true" hidden="false" outlineLevel="0" max="18" min="18" style="24" width="19.71"/>
    <col collapsed="false" customWidth="false" hidden="false" outlineLevel="0" max="16384" min="19" style="24" width="9.14"/>
  </cols>
  <sheetData>
    <row r="3" customFormat="false" ht="38.25" hidden="false" customHeight="true" outlineLevel="0" collapsed="false">
      <c r="A3" s="25" t="s">
        <v>77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5" s="28" customFormat="true" ht="30.75" hidden="false" customHeight="true" outlineLevel="0" collapsed="false">
      <c r="A5" s="26" t="s">
        <v>1</v>
      </c>
      <c r="B5" s="26" t="s">
        <v>2</v>
      </c>
      <c r="C5" s="26" t="s">
        <v>3</v>
      </c>
      <c r="D5" s="26"/>
      <c r="E5" s="26"/>
      <c r="F5" s="26"/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/>
      <c r="N5" s="26"/>
      <c r="O5" s="26"/>
      <c r="P5" s="26"/>
      <c r="Q5" s="26" t="s">
        <v>10</v>
      </c>
    </row>
    <row r="6" s="28" customFormat="true" ht="13.5" hidden="false" customHeight="true" outlineLevel="0" collapsed="false">
      <c r="A6" s="26"/>
      <c r="B6" s="26"/>
      <c r="C6" s="26" t="s">
        <v>11</v>
      </c>
      <c r="D6" s="26" t="s">
        <v>12</v>
      </c>
      <c r="E6" s="26"/>
      <c r="F6" s="26"/>
      <c r="G6" s="26"/>
      <c r="H6" s="26"/>
      <c r="I6" s="26"/>
      <c r="J6" s="26"/>
      <c r="K6" s="26"/>
      <c r="L6" s="26" t="s">
        <v>13</v>
      </c>
      <c r="M6" s="29" t="s">
        <v>14</v>
      </c>
      <c r="N6" s="29"/>
      <c r="O6" s="29"/>
      <c r="P6" s="29"/>
      <c r="Q6" s="26"/>
    </row>
    <row r="7" s="28" customFormat="true" ht="63.75" hidden="false" customHeight="true" outlineLevel="0" collapsed="false">
      <c r="A7" s="26"/>
      <c r="B7" s="26"/>
      <c r="C7" s="26"/>
      <c r="D7" s="26" t="s">
        <v>15</v>
      </c>
      <c r="E7" s="26" t="s">
        <v>16</v>
      </c>
      <c r="F7" s="26" t="s">
        <v>17</v>
      </c>
      <c r="G7" s="26"/>
      <c r="H7" s="26"/>
      <c r="I7" s="26"/>
      <c r="J7" s="26"/>
      <c r="K7" s="26"/>
      <c r="L7" s="26"/>
      <c r="M7" s="26" t="s">
        <v>18</v>
      </c>
      <c r="N7" s="26" t="s">
        <v>19</v>
      </c>
      <c r="O7" s="26"/>
      <c r="P7" s="26" t="s">
        <v>20</v>
      </c>
      <c r="Q7" s="26"/>
    </row>
    <row r="8" customFormat="false" ht="24.75" hidden="false" customHeight="true" outlineLevel="0" collapsed="false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30" t="s">
        <v>21</v>
      </c>
      <c r="O8" s="30" t="s">
        <v>22</v>
      </c>
      <c r="P8" s="26"/>
      <c r="Q8" s="26"/>
    </row>
    <row r="9" customFormat="false" ht="21" hidden="false" customHeight="true" outlineLevel="0" collapsed="false">
      <c r="A9" s="113" t="n">
        <v>1</v>
      </c>
      <c r="B9" s="113" t="n">
        <v>2</v>
      </c>
      <c r="C9" s="113" t="n">
        <v>3</v>
      </c>
      <c r="D9" s="113" t="n">
        <v>4</v>
      </c>
      <c r="E9" s="113" t="n">
        <v>5</v>
      </c>
      <c r="F9" s="113" t="n">
        <v>6</v>
      </c>
      <c r="G9" s="113" t="n">
        <v>7</v>
      </c>
      <c r="H9" s="113" t="n">
        <v>8</v>
      </c>
      <c r="I9" s="113" t="n">
        <v>9</v>
      </c>
      <c r="J9" s="113" t="n">
        <v>10</v>
      </c>
      <c r="K9" s="113" t="n">
        <v>11</v>
      </c>
      <c r="L9" s="113" t="n">
        <v>12</v>
      </c>
      <c r="M9" s="113" t="n">
        <v>13</v>
      </c>
      <c r="N9" s="113" t="n">
        <v>14</v>
      </c>
      <c r="O9" s="113" t="n">
        <v>15</v>
      </c>
      <c r="P9" s="113" t="n">
        <v>16</v>
      </c>
      <c r="Q9" s="113" t="n">
        <v>17</v>
      </c>
    </row>
    <row r="10" s="33" customFormat="true" ht="72" hidden="false" customHeight="true" outlineLevel="0" collapsed="false">
      <c r="A10" s="117" t="s">
        <v>139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</row>
    <row r="11" s="33" customFormat="true" ht="36" hidden="false" customHeight="true" outlineLevel="0" collapsed="false">
      <c r="A11" s="66" t="s">
        <v>78</v>
      </c>
      <c r="B11" s="67"/>
      <c r="C11" s="67" t="n">
        <v>0</v>
      </c>
      <c r="D11" s="67"/>
      <c r="E11" s="67"/>
      <c r="F11" s="67"/>
      <c r="G11" s="67"/>
      <c r="H11" s="67"/>
      <c r="I11" s="67"/>
      <c r="J11" s="67"/>
      <c r="K11" s="108"/>
      <c r="L11" s="67"/>
      <c r="M11" s="67"/>
      <c r="N11" s="67"/>
      <c r="O11" s="67"/>
      <c r="P11" s="67"/>
      <c r="Q11" s="67"/>
    </row>
    <row r="12" s="33" customFormat="true" ht="36" hidden="false" customHeight="true" outlineLevel="0" collapsed="false">
      <c r="A12" s="66" t="s">
        <v>79</v>
      </c>
      <c r="B12" s="67"/>
      <c r="C12" s="67"/>
      <c r="D12" s="67"/>
      <c r="E12" s="67"/>
      <c r="F12" s="67"/>
      <c r="G12" s="67"/>
      <c r="H12" s="67"/>
      <c r="I12" s="67"/>
      <c r="J12" s="67"/>
      <c r="K12" s="108"/>
      <c r="L12" s="67"/>
      <c r="M12" s="67"/>
      <c r="N12" s="67"/>
      <c r="O12" s="67"/>
      <c r="P12" s="67"/>
      <c r="Q12" s="67"/>
    </row>
    <row r="13" s="33" customFormat="true" ht="36" hidden="false" customHeight="true" outlineLevel="0" collapsed="false">
      <c r="A13" s="66" t="s">
        <v>80</v>
      </c>
      <c r="B13" s="67"/>
      <c r="C13" s="67"/>
      <c r="D13" s="67"/>
      <c r="E13" s="67"/>
      <c r="F13" s="67"/>
      <c r="G13" s="67"/>
      <c r="H13" s="67"/>
      <c r="I13" s="67"/>
      <c r="J13" s="67"/>
      <c r="K13" s="108"/>
      <c r="L13" s="67"/>
      <c r="M13" s="67"/>
      <c r="N13" s="67"/>
      <c r="O13" s="67"/>
      <c r="P13" s="67"/>
      <c r="Q13" s="67"/>
    </row>
    <row r="14" s="33" customFormat="true" ht="36" hidden="false" customHeight="true" outlineLevel="0" collapsed="false">
      <c r="A14" s="66" t="s">
        <v>81</v>
      </c>
      <c r="B14" s="67"/>
      <c r="C14" s="67"/>
      <c r="D14" s="67"/>
      <c r="E14" s="67"/>
      <c r="F14" s="67"/>
      <c r="G14" s="67"/>
      <c r="H14" s="67"/>
      <c r="I14" s="67"/>
      <c r="J14" s="67"/>
      <c r="K14" s="108"/>
      <c r="L14" s="67"/>
      <c r="M14" s="67"/>
      <c r="N14" s="67"/>
      <c r="O14" s="67"/>
      <c r="P14" s="67"/>
      <c r="Q14" s="67"/>
    </row>
    <row r="15" s="33" customFormat="true" ht="36" hidden="false" customHeight="true" outlineLevel="0" collapsed="false">
      <c r="A15" s="66" t="s">
        <v>82</v>
      </c>
      <c r="B15" s="67"/>
      <c r="C15" s="67"/>
      <c r="D15" s="67"/>
      <c r="E15" s="67"/>
      <c r="F15" s="67"/>
      <c r="G15" s="67"/>
      <c r="H15" s="67"/>
      <c r="I15" s="67"/>
      <c r="J15" s="67"/>
      <c r="K15" s="108"/>
      <c r="L15" s="67"/>
      <c r="M15" s="67"/>
      <c r="N15" s="67"/>
      <c r="O15" s="67"/>
      <c r="P15" s="67"/>
      <c r="Q15" s="67"/>
    </row>
    <row r="16" s="33" customFormat="true" ht="36" hidden="false" customHeight="true" outlineLevel="0" collapsed="false">
      <c r="A16" s="66" t="s">
        <v>83</v>
      </c>
      <c r="B16" s="67"/>
      <c r="C16" s="67"/>
      <c r="D16" s="67"/>
      <c r="E16" s="67"/>
      <c r="F16" s="67"/>
      <c r="G16" s="67"/>
      <c r="H16" s="67"/>
      <c r="I16" s="67"/>
      <c r="J16" s="67"/>
      <c r="K16" s="108"/>
      <c r="L16" s="67"/>
      <c r="M16" s="67"/>
      <c r="N16" s="67"/>
      <c r="O16" s="67"/>
      <c r="P16" s="67"/>
      <c r="Q16" s="67"/>
    </row>
    <row r="17" s="33" customFormat="true" ht="36" hidden="false" customHeight="true" outlineLevel="0" collapsed="false">
      <c r="A17" s="66" t="s">
        <v>84</v>
      </c>
      <c r="B17" s="67"/>
      <c r="C17" s="67"/>
      <c r="D17" s="67"/>
      <c r="E17" s="67"/>
      <c r="F17" s="67"/>
      <c r="G17" s="67"/>
      <c r="H17" s="67"/>
      <c r="I17" s="67"/>
      <c r="J17" s="67"/>
      <c r="K17" s="108"/>
      <c r="L17" s="67"/>
      <c r="M17" s="67"/>
      <c r="N17" s="67"/>
      <c r="O17" s="67"/>
      <c r="P17" s="67"/>
      <c r="Q17" s="67"/>
    </row>
    <row r="18" s="33" customFormat="true" ht="36" hidden="false" customHeight="true" outlineLevel="0" collapsed="false">
      <c r="A18" s="66" t="s">
        <v>85</v>
      </c>
      <c r="B18" s="67"/>
      <c r="C18" s="67"/>
      <c r="D18" s="67"/>
      <c r="E18" s="67"/>
      <c r="F18" s="67"/>
      <c r="G18" s="67"/>
      <c r="H18" s="67"/>
      <c r="I18" s="67"/>
      <c r="J18" s="67"/>
      <c r="K18" s="108"/>
      <c r="L18" s="67"/>
      <c r="M18" s="67"/>
      <c r="N18" s="67"/>
      <c r="O18" s="67"/>
      <c r="P18" s="67"/>
      <c r="Q18" s="67"/>
    </row>
    <row r="19" s="33" customFormat="true" ht="36" hidden="false" customHeight="true" outlineLevel="0" collapsed="false">
      <c r="A19" s="66" t="s">
        <v>86</v>
      </c>
      <c r="B19" s="67"/>
      <c r="C19" s="67"/>
      <c r="D19" s="67"/>
      <c r="E19" s="67"/>
      <c r="F19" s="67"/>
      <c r="G19" s="67"/>
      <c r="H19" s="67"/>
      <c r="I19" s="67"/>
      <c r="J19" s="67"/>
      <c r="K19" s="108"/>
      <c r="L19" s="67"/>
      <c r="M19" s="67"/>
      <c r="N19" s="67"/>
      <c r="O19" s="67"/>
      <c r="P19" s="67"/>
      <c r="Q19" s="67"/>
    </row>
    <row r="20" s="33" customFormat="true" ht="36" hidden="false" customHeight="true" outlineLevel="0" collapsed="false">
      <c r="A20" s="66" t="s">
        <v>87</v>
      </c>
      <c r="B20" s="67"/>
      <c r="C20" s="67"/>
      <c r="D20" s="67"/>
      <c r="E20" s="67"/>
      <c r="F20" s="67"/>
      <c r="G20" s="67"/>
      <c r="H20" s="67"/>
      <c r="I20" s="67"/>
      <c r="J20" s="67"/>
      <c r="K20" s="108"/>
      <c r="L20" s="67"/>
      <c r="M20" s="67"/>
      <c r="N20" s="67"/>
      <c r="O20" s="67"/>
      <c r="P20" s="67"/>
      <c r="Q20" s="67"/>
    </row>
    <row r="21" s="33" customFormat="true" ht="36" hidden="false" customHeight="true" outlineLevel="0" collapsed="false">
      <c r="A21" s="66" t="s">
        <v>88</v>
      </c>
      <c r="B21" s="67"/>
      <c r="C21" s="67"/>
      <c r="D21" s="67"/>
      <c r="E21" s="67"/>
      <c r="F21" s="67"/>
      <c r="G21" s="67"/>
      <c r="H21" s="67"/>
      <c r="I21" s="67"/>
      <c r="J21" s="67"/>
      <c r="K21" s="108"/>
      <c r="L21" s="67"/>
      <c r="M21" s="67"/>
      <c r="N21" s="67"/>
      <c r="O21" s="67"/>
      <c r="P21" s="67"/>
      <c r="Q21" s="67"/>
      <c r="R21" s="33" t="s">
        <v>140</v>
      </c>
    </row>
    <row r="22" s="33" customFormat="true" ht="36" hidden="false" customHeight="true" outlineLevel="0" collapsed="false">
      <c r="A22" s="66" t="s">
        <v>89</v>
      </c>
      <c r="B22" s="67"/>
      <c r="C22" s="67"/>
      <c r="D22" s="67"/>
      <c r="E22" s="67"/>
      <c r="F22" s="67"/>
      <c r="G22" s="67"/>
      <c r="H22" s="67"/>
      <c r="I22" s="67"/>
      <c r="J22" s="67"/>
      <c r="K22" s="108"/>
      <c r="L22" s="67"/>
      <c r="M22" s="67"/>
      <c r="N22" s="67"/>
      <c r="O22" s="67"/>
      <c r="P22" s="67"/>
      <c r="Q22" s="67"/>
    </row>
    <row r="23" s="33" customFormat="true" ht="36" hidden="false" customHeight="true" outlineLevel="0" collapsed="false">
      <c r="A23" s="66" t="s">
        <v>90</v>
      </c>
      <c r="B23" s="67"/>
      <c r="C23" s="67"/>
      <c r="D23" s="67"/>
      <c r="E23" s="67"/>
      <c r="F23" s="67"/>
      <c r="G23" s="67"/>
      <c r="H23" s="67"/>
      <c r="I23" s="67"/>
      <c r="J23" s="67"/>
      <c r="K23" s="108"/>
      <c r="L23" s="67"/>
      <c r="M23" s="67"/>
      <c r="N23" s="67"/>
      <c r="O23" s="67"/>
      <c r="P23" s="67"/>
      <c r="Q23" s="67"/>
    </row>
    <row r="24" s="33" customFormat="true" ht="36" hidden="false" customHeight="true" outlineLevel="0" collapsed="false">
      <c r="A24" s="66" t="s">
        <v>91</v>
      </c>
      <c r="B24" s="67"/>
      <c r="C24" s="67"/>
      <c r="D24" s="67"/>
      <c r="E24" s="67"/>
      <c r="F24" s="67"/>
      <c r="G24" s="67"/>
      <c r="H24" s="67"/>
      <c r="I24" s="67"/>
      <c r="J24" s="67"/>
      <c r="K24" s="108"/>
      <c r="L24" s="67"/>
      <c r="M24" s="67"/>
      <c r="N24" s="67"/>
      <c r="O24" s="67"/>
      <c r="P24" s="67"/>
      <c r="Q24" s="67"/>
    </row>
    <row r="25" s="33" customFormat="true" ht="36" hidden="false" customHeight="true" outlineLevel="0" collapsed="false">
      <c r="A25" s="66" t="s">
        <v>92</v>
      </c>
      <c r="B25" s="67"/>
      <c r="C25" s="67"/>
      <c r="D25" s="67"/>
      <c r="E25" s="67"/>
      <c r="F25" s="67"/>
      <c r="G25" s="67"/>
      <c r="H25" s="67"/>
      <c r="I25" s="67"/>
      <c r="J25" s="67"/>
      <c r="K25" s="108"/>
      <c r="L25" s="67"/>
      <c r="M25" s="67"/>
      <c r="N25" s="67"/>
      <c r="O25" s="67"/>
      <c r="P25" s="67"/>
      <c r="Q25" s="67"/>
    </row>
    <row r="26" s="33" customFormat="true" ht="36" hidden="false" customHeight="true" outlineLevel="0" collapsed="false">
      <c r="A26" s="66" t="s">
        <v>93</v>
      </c>
      <c r="B26" s="67"/>
      <c r="C26" s="67"/>
      <c r="D26" s="67"/>
      <c r="E26" s="67"/>
      <c r="F26" s="67"/>
      <c r="G26" s="67"/>
      <c r="H26" s="67"/>
      <c r="I26" s="67"/>
      <c r="J26" s="67"/>
      <c r="K26" s="108"/>
      <c r="L26" s="67"/>
      <c r="M26" s="67"/>
      <c r="N26" s="67"/>
      <c r="O26" s="67"/>
      <c r="P26" s="67"/>
      <c r="Q26" s="67"/>
    </row>
    <row r="27" s="33" customFormat="true" ht="36" hidden="false" customHeight="true" outlineLevel="0" collapsed="false">
      <c r="A27" s="66" t="s">
        <v>94</v>
      </c>
      <c r="B27" s="67"/>
      <c r="C27" s="67"/>
      <c r="D27" s="67"/>
      <c r="E27" s="67"/>
      <c r="F27" s="67"/>
      <c r="G27" s="67"/>
      <c r="H27" s="67"/>
      <c r="I27" s="67"/>
      <c r="J27" s="67"/>
      <c r="K27" s="108"/>
      <c r="L27" s="67"/>
      <c r="M27" s="67"/>
      <c r="N27" s="67"/>
      <c r="O27" s="67"/>
      <c r="P27" s="67"/>
      <c r="Q27" s="67"/>
    </row>
    <row r="28" s="33" customFormat="true" ht="36" hidden="false" customHeight="true" outlineLevel="0" collapsed="false">
      <c r="A28" s="66" t="s">
        <v>95</v>
      </c>
      <c r="B28" s="67"/>
      <c r="C28" s="67"/>
      <c r="D28" s="67"/>
      <c r="E28" s="67"/>
      <c r="F28" s="67"/>
      <c r="G28" s="67"/>
      <c r="H28" s="67"/>
      <c r="I28" s="67"/>
      <c r="J28" s="67"/>
      <c r="K28" s="108"/>
      <c r="L28" s="67"/>
      <c r="M28" s="67"/>
      <c r="N28" s="67"/>
      <c r="O28" s="67"/>
      <c r="P28" s="67"/>
      <c r="Q28" s="67"/>
    </row>
    <row r="29" s="33" customFormat="true" ht="36" hidden="false" customHeight="true" outlineLevel="0" collapsed="false">
      <c r="A29" s="66" t="s">
        <v>96</v>
      </c>
      <c r="B29" s="67"/>
      <c r="C29" s="67"/>
      <c r="D29" s="67"/>
      <c r="E29" s="67"/>
      <c r="F29" s="67"/>
      <c r="G29" s="67"/>
      <c r="H29" s="67"/>
      <c r="I29" s="67"/>
      <c r="J29" s="67"/>
      <c r="K29" s="108"/>
      <c r="L29" s="67"/>
      <c r="M29" s="67"/>
      <c r="N29" s="67"/>
      <c r="O29" s="67"/>
      <c r="P29" s="67"/>
      <c r="Q29" s="67"/>
    </row>
    <row r="30" s="33" customFormat="true" ht="36" hidden="false" customHeight="true" outlineLevel="0" collapsed="false">
      <c r="A30" s="66" t="s">
        <v>97</v>
      </c>
      <c r="B30" s="67"/>
      <c r="C30" s="67"/>
      <c r="D30" s="67"/>
      <c r="E30" s="67"/>
      <c r="F30" s="67"/>
      <c r="G30" s="67"/>
      <c r="H30" s="67"/>
      <c r="I30" s="67"/>
      <c r="J30" s="67"/>
      <c r="K30" s="108"/>
      <c r="L30" s="67"/>
      <c r="M30" s="67"/>
      <c r="N30" s="67"/>
      <c r="O30" s="67"/>
      <c r="P30" s="67"/>
      <c r="Q30" s="67"/>
    </row>
    <row r="31" s="33" customFormat="true" ht="36" hidden="false" customHeight="true" outlineLevel="0" collapsed="false">
      <c r="A31" s="66" t="s">
        <v>98</v>
      </c>
      <c r="B31" s="67"/>
      <c r="C31" s="67"/>
      <c r="D31" s="67"/>
      <c r="E31" s="67"/>
      <c r="F31" s="67"/>
      <c r="G31" s="67"/>
      <c r="H31" s="67"/>
      <c r="I31" s="67"/>
      <c r="J31" s="67"/>
      <c r="K31" s="108"/>
      <c r="L31" s="67"/>
      <c r="M31" s="67"/>
      <c r="N31" s="67"/>
      <c r="O31" s="67"/>
      <c r="P31" s="67"/>
      <c r="Q31" s="67"/>
    </row>
    <row r="32" s="33" customFormat="true" ht="36" hidden="false" customHeight="true" outlineLevel="0" collapsed="false">
      <c r="A32" s="66" t="s">
        <v>99</v>
      </c>
      <c r="B32" s="67"/>
      <c r="C32" s="67"/>
      <c r="D32" s="67"/>
      <c r="E32" s="67"/>
      <c r="F32" s="67"/>
      <c r="G32" s="67"/>
      <c r="H32" s="67"/>
      <c r="I32" s="67"/>
      <c r="J32" s="67"/>
      <c r="K32" s="108"/>
      <c r="L32" s="67"/>
      <c r="M32" s="67"/>
      <c r="N32" s="67"/>
      <c r="O32" s="67"/>
      <c r="P32" s="67"/>
      <c r="Q32" s="67"/>
    </row>
    <row r="33" s="33" customFormat="true" ht="36" hidden="false" customHeight="true" outlineLevel="0" collapsed="false">
      <c r="A33" s="66" t="s">
        <v>100</v>
      </c>
      <c r="B33" s="67"/>
      <c r="C33" s="67"/>
      <c r="D33" s="67"/>
      <c r="E33" s="67"/>
      <c r="F33" s="67"/>
      <c r="G33" s="67"/>
      <c r="H33" s="67"/>
      <c r="I33" s="67"/>
      <c r="J33" s="67"/>
      <c r="K33" s="108"/>
      <c r="L33" s="67"/>
      <c r="M33" s="67"/>
      <c r="N33" s="67"/>
      <c r="O33" s="67"/>
      <c r="P33" s="67"/>
      <c r="Q33" s="67"/>
    </row>
    <row r="34" s="33" customFormat="true" ht="36" hidden="false" customHeight="true" outlineLevel="0" collapsed="false">
      <c r="A34" s="66" t="s">
        <v>101</v>
      </c>
      <c r="B34" s="67"/>
      <c r="C34" s="67"/>
      <c r="D34" s="67"/>
      <c r="E34" s="67"/>
      <c r="F34" s="67"/>
      <c r="G34" s="67"/>
      <c r="H34" s="67"/>
      <c r="I34" s="67"/>
      <c r="J34" s="67"/>
      <c r="K34" s="108"/>
      <c r="L34" s="67"/>
      <c r="M34" s="67"/>
      <c r="N34" s="67"/>
      <c r="O34" s="67"/>
      <c r="P34" s="67"/>
      <c r="Q34" s="67"/>
    </row>
    <row r="35" s="33" customFormat="true" ht="36" hidden="false" customHeight="true" outlineLevel="0" collapsed="false">
      <c r="A35" s="66" t="s">
        <v>102</v>
      </c>
      <c r="B35" s="67"/>
      <c r="C35" s="67"/>
      <c r="D35" s="67"/>
      <c r="E35" s="67"/>
      <c r="F35" s="67"/>
      <c r="G35" s="67"/>
      <c r="H35" s="67"/>
      <c r="I35" s="67"/>
      <c r="J35" s="67"/>
      <c r="K35" s="108"/>
      <c r="L35" s="67"/>
      <c r="M35" s="67"/>
      <c r="N35" s="67"/>
      <c r="O35" s="67"/>
      <c r="P35" s="67"/>
      <c r="Q35" s="67"/>
    </row>
    <row r="36" s="33" customFormat="true" ht="36" hidden="false" customHeight="true" outlineLevel="0" collapsed="false">
      <c r="A36" s="66" t="s">
        <v>103</v>
      </c>
      <c r="B36" s="67"/>
      <c r="C36" s="67"/>
      <c r="D36" s="67"/>
      <c r="E36" s="67"/>
      <c r="F36" s="67"/>
      <c r="G36" s="67"/>
      <c r="H36" s="67"/>
      <c r="I36" s="67"/>
      <c r="J36" s="67"/>
      <c r="K36" s="108"/>
      <c r="L36" s="67"/>
      <c r="M36" s="67"/>
      <c r="N36" s="67"/>
      <c r="O36" s="67"/>
      <c r="P36" s="67"/>
      <c r="Q36" s="67"/>
    </row>
    <row r="37" s="33" customFormat="true" ht="36" hidden="false" customHeight="true" outlineLevel="0" collapsed="false">
      <c r="A37" s="66" t="s">
        <v>104</v>
      </c>
      <c r="B37" s="67"/>
      <c r="C37" s="67"/>
      <c r="D37" s="67"/>
      <c r="E37" s="67"/>
      <c r="F37" s="67"/>
      <c r="G37" s="67"/>
      <c r="H37" s="67"/>
      <c r="I37" s="67"/>
      <c r="J37" s="67"/>
      <c r="K37" s="108"/>
      <c r="L37" s="67"/>
      <c r="M37" s="67"/>
      <c r="N37" s="67"/>
      <c r="O37" s="67"/>
      <c r="P37" s="67"/>
      <c r="Q37" s="67"/>
    </row>
    <row r="38" s="33" customFormat="true" ht="36" hidden="false" customHeight="true" outlineLevel="0" collapsed="false">
      <c r="A38" s="66" t="s">
        <v>105</v>
      </c>
      <c r="B38" s="67"/>
      <c r="C38" s="67"/>
      <c r="D38" s="67"/>
      <c r="E38" s="67"/>
      <c r="F38" s="67"/>
      <c r="G38" s="67"/>
      <c r="H38" s="67"/>
      <c r="I38" s="67"/>
      <c r="J38" s="67"/>
      <c r="K38" s="108"/>
      <c r="L38" s="67"/>
      <c r="M38" s="67"/>
      <c r="N38" s="67"/>
      <c r="O38" s="67"/>
      <c r="P38" s="67"/>
      <c r="Q38" s="67"/>
    </row>
    <row r="39" s="33" customFormat="true" ht="36" hidden="false" customHeight="true" outlineLevel="0" collapsed="false">
      <c r="A39" s="66" t="s">
        <v>106</v>
      </c>
      <c r="B39" s="67"/>
      <c r="C39" s="67"/>
      <c r="D39" s="67"/>
      <c r="E39" s="67"/>
      <c r="F39" s="67"/>
      <c r="G39" s="67"/>
      <c r="H39" s="67"/>
      <c r="I39" s="67"/>
      <c r="J39" s="67"/>
      <c r="K39" s="108"/>
      <c r="L39" s="67"/>
      <c r="M39" s="67"/>
      <c r="N39" s="67"/>
      <c r="O39" s="67"/>
      <c r="P39" s="67"/>
      <c r="Q39" s="67"/>
    </row>
    <row r="40" customFormat="false" ht="32.25" hidden="false" customHeight="true" outlineLevel="0" collapsed="false">
      <c r="A40" s="102" t="s">
        <v>107</v>
      </c>
      <c r="B40" s="103" t="n">
        <f aca="false">SUM(B11:B39)</f>
        <v>0</v>
      </c>
      <c r="C40" s="103" t="n">
        <f aca="false">SUM(C11:C39)</f>
        <v>0</v>
      </c>
      <c r="D40" s="103" t="n">
        <f aca="false">SUM(D11:D39)</f>
        <v>0</v>
      </c>
      <c r="E40" s="103" t="n">
        <f aca="false">SUM(E11:E39)</f>
        <v>0</v>
      </c>
      <c r="F40" s="103" t="n">
        <f aca="false">SUM(F11:F39)</f>
        <v>0</v>
      </c>
      <c r="G40" s="103" t="n">
        <f aca="false">SUM(G11:G39)</f>
        <v>0</v>
      </c>
      <c r="H40" s="103" t="n">
        <f aca="false">SUM(H11:H39)</f>
        <v>0</v>
      </c>
      <c r="I40" s="103" t="n">
        <f aca="false">SUM(I11:I39)</f>
        <v>0</v>
      </c>
      <c r="J40" s="103" t="n">
        <f aca="false">SUM(J11:J39)</f>
        <v>0</v>
      </c>
      <c r="K40" s="103" t="n">
        <f aca="false">SUM(K11:K39)</f>
        <v>0</v>
      </c>
      <c r="L40" s="103" t="n">
        <f aca="false">SUM(L11:L39)</f>
        <v>0</v>
      </c>
      <c r="M40" s="103" t="n">
        <f aca="false">SUM(M11:M39)</f>
        <v>0</v>
      </c>
      <c r="N40" s="103" t="n">
        <f aca="false">SUM(N11:N39)</f>
        <v>0</v>
      </c>
      <c r="O40" s="103" t="n">
        <f aca="false">SUM(O11:O39)</f>
        <v>0</v>
      </c>
      <c r="P40" s="103" t="n">
        <f aca="false">SUM(P11:P39)</f>
        <v>0</v>
      </c>
      <c r="Q40" s="103" t="n">
        <f aca="false">SUM(Q11:Q39)</f>
        <v>0</v>
      </c>
    </row>
    <row r="41" customFormat="false" ht="17.25" hidden="false" customHeight="true" outlineLevel="0" collapsed="false">
      <c r="A41" s="41"/>
    </row>
    <row r="42" customFormat="false" ht="22.5" hidden="false" customHeight="true" outlineLevel="0" collapsed="false">
      <c r="A42" s="118"/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</row>
    <row r="43" customFormat="false" ht="17.25" hidden="false" customHeight="true" outlineLevel="0" collapsed="false">
      <c r="A43" s="41"/>
    </row>
    <row r="44" customFormat="false" ht="17.25" hidden="false" customHeight="true" outlineLevel="0" collapsed="false">
      <c r="A44" s="41"/>
    </row>
    <row r="45" customFormat="false" ht="17.25" hidden="false" customHeight="true" outlineLevel="0" collapsed="false">
      <c r="A45" s="41"/>
    </row>
  </sheetData>
  <sheetProtection algorithmName="SHA-512" hashValue="cHSB/DE2RgtgXJGQonQkjrvAym12yhoewdrauRf3JOrCcRrv0o9N1ekrvNC3dJjMdadIvASAtZPoabvo3/jk1Q==" saltValue="q72IAOJEXn0GxBlA5L25mg==" spinCount="100000" sheet="true" objects="true" scenarios="true"/>
  <protectedRanges>
    <protectedRange name="edit" sqref="B11:Q39"/>
  </protectedRanges>
  <mergeCells count="23">
    <mergeCell ref="A3:Q3"/>
    <mergeCell ref="A5:A8"/>
    <mergeCell ref="B5:B8"/>
    <mergeCell ref="C5:F5"/>
    <mergeCell ref="G5:G8"/>
    <mergeCell ref="H5:H8"/>
    <mergeCell ref="I5:I8"/>
    <mergeCell ref="J5:J8"/>
    <mergeCell ref="K5:K8"/>
    <mergeCell ref="L5:P5"/>
    <mergeCell ref="Q5:Q8"/>
    <mergeCell ref="C6:C8"/>
    <mergeCell ref="D6:F6"/>
    <mergeCell ref="L6:L8"/>
    <mergeCell ref="M6:P6"/>
    <mergeCell ref="D7:D8"/>
    <mergeCell ref="E7:E8"/>
    <mergeCell ref="F7:F8"/>
    <mergeCell ref="M7:M8"/>
    <mergeCell ref="N7:O7"/>
    <mergeCell ref="P7:P8"/>
    <mergeCell ref="A10:Q10"/>
    <mergeCell ref="A42:Q42"/>
  </mergeCells>
  <printOptions headings="false" gridLines="false" gridLinesSet="true" horizontalCentered="false" verticalCentered="false"/>
  <pageMargins left="0.306944444444444" right="0.464583333333333" top="0.752083333333333" bottom="0.752083333333333" header="0.511811023622047" footer="0.511811023622047"/>
  <pageSetup paperSize="9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R45"/>
  <sheetViews>
    <sheetView showFormulas="false" showGridLines="true" showRowColHeaders="true" showZeros="false" rightToLeft="false" tabSelected="false" showOutlineSymbols="true" defaultGridColor="true" view="pageBreakPreview" topLeftCell="A14" colorId="64" zoomScale="100" zoomScaleNormal="40" zoomScalePageLayoutView="100" workbookViewId="0">
      <selection pane="topLeft" activeCell="B11" activeCellId="0" sqref="B11"/>
    </sheetView>
  </sheetViews>
  <sheetFormatPr defaultColWidth="9.1484375" defaultRowHeight="12.75" zeroHeight="false" outlineLevelRow="0" outlineLevelCol="0"/>
  <cols>
    <col collapsed="false" customWidth="true" hidden="false" outlineLevel="0" max="1" min="1" style="24" width="85.42"/>
    <col collapsed="false" customWidth="true" hidden="false" outlineLevel="0" max="2" min="2" style="24" width="17.57"/>
    <col collapsed="false" customWidth="true" hidden="false" outlineLevel="0" max="3" min="3" style="24" width="13.71"/>
    <col collapsed="false" customWidth="true" hidden="false" outlineLevel="0" max="4" min="4" style="24" width="17.86"/>
    <col collapsed="false" customWidth="true" hidden="false" outlineLevel="0" max="5" min="5" style="24" width="18.14"/>
    <col collapsed="false" customWidth="true" hidden="false" outlineLevel="0" max="6" min="6" style="24" width="13.57"/>
    <col collapsed="false" customWidth="true" hidden="false" outlineLevel="0" max="7" min="7" style="24" width="23.57"/>
    <col collapsed="false" customWidth="true" hidden="false" outlineLevel="0" max="8" min="8" style="24" width="27.42"/>
    <col collapsed="false" customWidth="true" hidden="false" outlineLevel="0" max="9" min="9" style="24" width="18.57"/>
    <col collapsed="false" customWidth="true" hidden="false" outlineLevel="0" max="10" min="10" style="24" width="28.57"/>
    <col collapsed="false" customWidth="true" hidden="false" outlineLevel="0" max="11" min="11" style="24" width="23.14"/>
    <col collapsed="false" customWidth="true" hidden="false" outlineLevel="0" max="12" min="12" style="24" width="17.15"/>
    <col collapsed="false" customWidth="true" hidden="false" outlineLevel="0" max="13" min="13" style="24" width="22.57"/>
    <col collapsed="false" customWidth="true" hidden="false" outlineLevel="0" max="14" min="14" style="24" width="14.57"/>
    <col collapsed="false" customWidth="true" hidden="false" outlineLevel="0" max="16" min="15" style="24" width="19.42"/>
    <col collapsed="false" customWidth="true" hidden="false" outlineLevel="0" max="17" min="17" style="24" width="19.14"/>
    <col collapsed="false" customWidth="true" hidden="false" outlineLevel="0" max="18" min="18" style="24" width="19.71"/>
    <col collapsed="false" customWidth="false" hidden="false" outlineLevel="0" max="16384" min="19" style="24" width="9.14"/>
  </cols>
  <sheetData>
    <row r="3" customFormat="false" ht="38.25" hidden="false" customHeight="true" outlineLevel="0" collapsed="false">
      <c r="A3" s="25" t="s">
        <v>77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5" s="28" customFormat="true" ht="30.75" hidden="false" customHeight="true" outlineLevel="0" collapsed="false">
      <c r="A5" s="26" t="s">
        <v>1</v>
      </c>
      <c r="B5" s="26" t="s">
        <v>2</v>
      </c>
      <c r="C5" s="26" t="s">
        <v>3</v>
      </c>
      <c r="D5" s="26"/>
      <c r="E5" s="26"/>
      <c r="F5" s="26"/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/>
      <c r="N5" s="26"/>
      <c r="O5" s="26"/>
      <c r="P5" s="26"/>
      <c r="Q5" s="26" t="s">
        <v>10</v>
      </c>
    </row>
    <row r="6" s="28" customFormat="true" ht="13.5" hidden="false" customHeight="true" outlineLevel="0" collapsed="false">
      <c r="A6" s="26"/>
      <c r="B6" s="26"/>
      <c r="C6" s="26" t="s">
        <v>11</v>
      </c>
      <c r="D6" s="26" t="s">
        <v>12</v>
      </c>
      <c r="E6" s="26"/>
      <c r="F6" s="26"/>
      <c r="G6" s="26"/>
      <c r="H6" s="26"/>
      <c r="I6" s="26"/>
      <c r="J6" s="26"/>
      <c r="K6" s="26"/>
      <c r="L6" s="26" t="s">
        <v>13</v>
      </c>
      <c r="M6" s="29" t="s">
        <v>14</v>
      </c>
      <c r="N6" s="29"/>
      <c r="O6" s="29"/>
      <c r="P6" s="29"/>
      <c r="Q6" s="26"/>
    </row>
    <row r="7" s="28" customFormat="true" ht="63.75" hidden="false" customHeight="true" outlineLevel="0" collapsed="false">
      <c r="A7" s="26"/>
      <c r="B7" s="26"/>
      <c r="C7" s="26"/>
      <c r="D7" s="26" t="s">
        <v>15</v>
      </c>
      <c r="E7" s="26" t="s">
        <v>16</v>
      </c>
      <c r="F7" s="26" t="s">
        <v>17</v>
      </c>
      <c r="G7" s="26"/>
      <c r="H7" s="26"/>
      <c r="I7" s="26"/>
      <c r="J7" s="26"/>
      <c r="K7" s="26"/>
      <c r="L7" s="26"/>
      <c r="M7" s="26" t="s">
        <v>18</v>
      </c>
      <c r="N7" s="26" t="s">
        <v>19</v>
      </c>
      <c r="O7" s="26"/>
      <c r="P7" s="26" t="s">
        <v>20</v>
      </c>
      <c r="Q7" s="26"/>
    </row>
    <row r="8" customFormat="false" ht="24.75" hidden="false" customHeight="true" outlineLevel="0" collapsed="false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30" t="s">
        <v>21</v>
      </c>
      <c r="O8" s="30" t="s">
        <v>22</v>
      </c>
      <c r="P8" s="26"/>
      <c r="Q8" s="26"/>
    </row>
    <row r="9" customFormat="false" ht="21" hidden="false" customHeight="true" outlineLevel="0" collapsed="false">
      <c r="A9" s="113" t="n">
        <v>1</v>
      </c>
      <c r="B9" s="113" t="n">
        <v>2</v>
      </c>
      <c r="C9" s="113" t="n">
        <v>3</v>
      </c>
      <c r="D9" s="113" t="n">
        <v>4</v>
      </c>
      <c r="E9" s="113" t="n">
        <v>5</v>
      </c>
      <c r="F9" s="113" t="n">
        <v>6</v>
      </c>
      <c r="G9" s="113" t="n">
        <v>7</v>
      </c>
      <c r="H9" s="113" t="n">
        <v>8</v>
      </c>
      <c r="I9" s="113" t="n">
        <v>9</v>
      </c>
      <c r="J9" s="113" t="n">
        <v>10</v>
      </c>
      <c r="K9" s="113" t="n">
        <v>11</v>
      </c>
      <c r="L9" s="113" t="n">
        <v>12</v>
      </c>
      <c r="M9" s="113" t="n">
        <v>13</v>
      </c>
      <c r="N9" s="113" t="n">
        <v>14</v>
      </c>
      <c r="O9" s="113" t="n">
        <v>15</v>
      </c>
      <c r="P9" s="113" t="n">
        <v>16</v>
      </c>
      <c r="Q9" s="113" t="n">
        <v>17</v>
      </c>
    </row>
    <row r="10" s="33" customFormat="true" ht="72" hidden="false" customHeight="true" outlineLevel="0" collapsed="false">
      <c r="A10" s="117" t="s">
        <v>141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</row>
    <row r="11" s="33" customFormat="true" ht="36" hidden="false" customHeight="true" outlineLevel="0" collapsed="false">
      <c r="A11" s="66" t="s">
        <v>78</v>
      </c>
      <c r="B11" s="67"/>
      <c r="C11" s="67" t="n">
        <v>0</v>
      </c>
      <c r="D11" s="67"/>
      <c r="E11" s="67"/>
      <c r="F11" s="67"/>
      <c r="G11" s="67"/>
      <c r="H11" s="67"/>
      <c r="I11" s="67"/>
      <c r="J11" s="67"/>
      <c r="K11" s="108"/>
      <c r="L11" s="67"/>
      <c r="M11" s="67"/>
      <c r="N11" s="67"/>
      <c r="O11" s="67"/>
      <c r="P11" s="67"/>
      <c r="Q11" s="67"/>
    </row>
    <row r="12" s="33" customFormat="true" ht="36" hidden="false" customHeight="true" outlineLevel="0" collapsed="false">
      <c r="A12" s="66" t="s">
        <v>79</v>
      </c>
      <c r="B12" s="67"/>
      <c r="C12" s="67"/>
      <c r="D12" s="67"/>
      <c r="E12" s="67"/>
      <c r="F12" s="67"/>
      <c r="G12" s="67"/>
      <c r="H12" s="67"/>
      <c r="I12" s="67"/>
      <c r="J12" s="67"/>
      <c r="K12" s="108"/>
      <c r="L12" s="67"/>
      <c r="M12" s="67"/>
      <c r="N12" s="67"/>
      <c r="O12" s="67"/>
      <c r="P12" s="67"/>
      <c r="Q12" s="67"/>
    </row>
    <row r="13" s="33" customFormat="true" ht="36" hidden="false" customHeight="true" outlineLevel="0" collapsed="false">
      <c r="A13" s="66" t="s">
        <v>80</v>
      </c>
      <c r="B13" s="67"/>
      <c r="C13" s="67"/>
      <c r="D13" s="67"/>
      <c r="E13" s="67"/>
      <c r="F13" s="67"/>
      <c r="G13" s="67"/>
      <c r="H13" s="67"/>
      <c r="I13" s="67"/>
      <c r="J13" s="67"/>
      <c r="K13" s="108"/>
      <c r="L13" s="67"/>
      <c r="M13" s="67"/>
      <c r="N13" s="67"/>
      <c r="O13" s="67"/>
      <c r="P13" s="67"/>
      <c r="Q13" s="67"/>
    </row>
    <row r="14" s="33" customFormat="true" ht="36" hidden="false" customHeight="true" outlineLevel="0" collapsed="false">
      <c r="A14" s="66" t="s">
        <v>81</v>
      </c>
      <c r="B14" s="67"/>
      <c r="C14" s="67"/>
      <c r="D14" s="67"/>
      <c r="E14" s="67"/>
      <c r="F14" s="67"/>
      <c r="G14" s="67"/>
      <c r="H14" s="67"/>
      <c r="I14" s="67"/>
      <c r="J14" s="67"/>
      <c r="K14" s="108"/>
      <c r="L14" s="67"/>
      <c r="M14" s="67"/>
      <c r="N14" s="67"/>
      <c r="O14" s="67"/>
      <c r="P14" s="67"/>
      <c r="Q14" s="67"/>
    </row>
    <row r="15" s="33" customFormat="true" ht="36" hidden="false" customHeight="true" outlineLevel="0" collapsed="false">
      <c r="A15" s="66" t="s">
        <v>82</v>
      </c>
      <c r="B15" s="67"/>
      <c r="C15" s="67"/>
      <c r="D15" s="67"/>
      <c r="E15" s="67"/>
      <c r="F15" s="67"/>
      <c r="G15" s="67"/>
      <c r="H15" s="67"/>
      <c r="I15" s="67"/>
      <c r="J15" s="67"/>
      <c r="K15" s="108"/>
      <c r="L15" s="67"/>
      <c r="M15" s="67"/>
      <c r="N15" s="67"/>
      <c r="O15" s="67"/>
      <c r="P15" s="67"/>
      <c r="Q15" s="67"/>
    </row>
    <row r="16" s="33" customFormat="true" ht="36" hidden="false" customHeight="true" outlineLevel="0" collapsed="false">
      <c r="A16" s="66" t="s">
        <v>83</v>
      </c>
      <c r="B16" s="67"/>
      <c r="C16" s="67" t="n">
        <v>2</v>
      </c>
      <c r="D16" s="67" t="n">
        <v>2</v>
      </c>
      <c r="E16" s="67"/>
      <c r="F16" s="67"/>
      <c r="G16" s="67"/>
      <c r="H16" s="67"/>
      <c r="I16" s="67"/>
      <c r="J16" s="67" t="n">
        <v>2</v>
      </c>
      <c r="K16" s="108"/>
      <c r="L16" s="67" t="n">
        <v>2</v>
      </c>
      <c r="M16" s="67"/>
      <c r="N16" s="67"/>
      <c r="O16" s="67" t="n">
        <v>2</v>
      </c>
      <c r="P16" s="67"/>
      <c r="Q16" s="67"/>
    </row>
    <row r="17" s="33" customFormat="true" ht="36" hidden="false" customHeight="true" outlineLevel="0" collapsed="false">
      <c r="A17" s="66" t="s">
        <v>84</v>
      </c>
      <c r="B17" s="67"/>
      <c r="C17" s="67"/>
      <c r="D17" s="67"/>
      <c r="E17" s="67"/>
      <c r="F17" s="67"/>
      <c r="G17" s="67"/>
      <c r="H17" s="67"/>
      <c r="I17" s="67"/>
      <c r="J17" s="67"/>
      <c r="K17" s="108"/>
      <c r="L17" s="67"/>
      <c r="M17" s="67"/>
      <c r="N17" s="67"/>
      <c r="O17" s="67"/>
      <c r="P17" s="67"/>
      <c r="Q17" s="67"/>
    </row>
    <row r="18" s="33" customFormat="true" ht="36" hidden="false" customHeight="true" outlineLevel="0" collapsed="false">
      <c r="A18" s="66" t="s">
        <v>85</v>
      </c>
      <c r="B18" s="67"/>
      <c r="C18" s="67"/>
      <c r="D18" s="67"/>
      <c r="E18" s="67"/>
      <c r="F18" s="67"/>
      <c r="G18" s="67"/>
      <c r="H18" s="67"/>
      <c r="I18" s="67"/>
      <c r="J18" s="67"/>
      <c r="K18" s="108"/>
      <c r="L18" s="67"/>
      <c r="M18" s="67"/>
      <c r="N18" s="67"/>
      <c r="O18" s="67"/>
      <c r="P18" s="67"/>
      <c r="Q18" s="67"/>
    </row>
    <row r="19" s="33" customFormat="true" ht="36" hidden="false" customHeight="true" outlineLevel="0" collapsed="false">
      <c r="A19" s="66" t="s">
        <v>86</v>
      </c>
      <c r="B19" s="67"/>
      <c r="C19" s="67"/>
      <c r="D19" s="67"/>
      <c r="E19" s="67"/>
      <c r="F19" s="67"/>
      <c r="G19" s="67"/>
      <c r="H19" s="67"/>
      <c r="I19" s="67"/>
      <c r="J19" s="67"/>
      <c r="K19" s="108"/>
      <c r="L19" s="67"/>
      <c r="M19" s="67"/>
      <c r="N19" s="67"/>
      <c r="O19" s="67"/>
      <c r="P19" s="67"/>
      <c r="Q19" s="67"/>
    </row>
    <row r="20" s="33" customFormat="true" ht="36" hidden="false" customHeight="true" outlineLevel="0" collapsed="false">
      <c r="A20" s="66" t="s">
        <v>87</v>
      </c>
      <c r="B20" s="67"/>
      <c r="C20" s="67" t="n">
        <v>2</v>
      </c>
      <c r="D20" s="67" t="n">
        <v>2</v>
      </c>
      <c r="E20" s="67"/>
      <c r="F20" s="67"/>
      <c r="G20" s="67"/>
      <c r="H20" s="67"/>
      <c r="I20" s="67"/>
      <c r="J20" s="67" t="n">
        <v>2</v>
      </c>
      <c r="K20" s="108"/>
      <c r="L20" s="67" t="n">
        <v>2</v>
      </c>
      <c r="M20" s="67"/>
      <c r="N20" s="67"/>
      <c r="O20" s="67" t="n">
        <v>2</v>
      </c>
      <c r="P20" s="67"/>
      <c r="Q20" s="67"/>
    </row>
    <row r="21" s="33" customFormat="true" ht="36" hidden="false" customHeight="true" outlineLevel="0" collapsed="false">
      <c r="A21" s="66" t="s">
        <v>88</v>
      </c>
      <c r="B21" s="67"/>
      <c r="C21" s="67"/>
      <c r="D21" s="67"/>
      <c r="E21" s="67"/>
      <c r="F21" s="67"/>
      <c r="G21" s="67"/>
      <c r="H21" s="67"/>
      <c r="I21" s="67"/>
      <c r="J21" s="67"/>
      <c r="K21" s="108"/>
      <c r="L21" s="67"/>
      <c r="M21" s="67"/>
      <c r="N21" s="67"/>
      <c r="O21" s="67"/>
      <c r="P21" s="67"/>
      <c r="Q21" s="67"/>
      <c r="R21" s="33" t="s">
        <v>140</v>
      </c>
    </row>
    <row r="22" s="33" customFormat="true" ht="36" hidden="false" customHeight="true" outlineLevel="0" collapsed="false">
      <c r="A22" s="66" t="s">
        <v>89</v>
      </c>
      <c r="B22" s="67"/>
      <c r="C22" s="67"/>
      <c r="D22" s="67"/>
      <c r="E22" s="67"/>
      <c r="F22" s="67"/>
      <c r="G22" s="67"/>
      <c r="H22" s="67"/>
      <c r="I22" s="67"/>
      <c r="J22" s="67"/>
      <c r="K22" s="108"/>
      <c r="L22" s="67"/>
      <c r="M22" s="67"/>
      <c r="N22" s="67"/>
      <c r="O22" s="67"/>
      <c r="P22" s="67"/>
      <c r="Q22" s="67"/>
    </row>
    <row r="23" s="33" customFormat="true" ht="36" hidden="false" customHeight="true" outlineLevel="0" collapsed="false">
      <c r="A23" s="66" t="s">
        <v>90</v>
      </c>
      <c r="B23" s="67"/>
      <c r="C23" s="67"/>
      <c r="D23" s="67"/>
      <c r="E23" s="67"/>
      <c r="F23" s="67"/>
      <c r="G23" s="67"/>
      <c r="H23" s="67"/>
      <c r="I23" s="67"/>
      <c r="J23" s="67"/>
      <c r="K23" s="108"/>
      <c r="L23" s="67"/>
      <c r="M23" s="67"/>
      <c r="N23" s="67"/>
      <c r="O23" s="67"/>
      <c r="P23" s="67"/>
      <c r="Q23" s="67"/>
    </row>
    <row r="24" s="33" customFormat="true" ht="36" hidden="false" customHeight="true" outlineLevel="0" collapsed="false">
      <c r="A24" s="66" t="s">
        <v>91</v>
      </c>
      <c r="B24" s="67"/>
      <c r="C24" s="67"/>
      <c r="D24" s="67"/>
      <c r="E24" s="67"/>
      <c r="F24" s="67"/>
      <c r="G24" s="67"/>
      <c r="H24" s="67"/>
      <c r="I24" s="67"/>
      <c r="J24" s="67"/>
      <c r="K24" s="108"/>
      <c r="L24" s="67"/>
      <c r="M24" s="67"/>
      <c r="N24" s="67"/>
      <c r="O24" s="67"/>
      <c r="P24" s="67"/>
      <c r="Q24" s="67"/>
    </row>
    <row r="25" s="33" customFormat="true" ht="36" hidden="false" customHeight="true" outlineLevel="0" collapsed="false">
      <c r="A25" s="66" t="s">
        <v>92</v>
      </c>
      <c r="B25" s="67"/>
      <c r="C25" s="67" t="n">
        <v>1</v>
      </c>
      <c r="D25" s="67" t="n">
        <v>1</v>
      </c>
      <c r="E25" s="67"/>
      <c r="F25" s="67"/>
      <c r="G25" s="67"/>
      <c r="H25" s="67"/>
      <c r="I25" s="67"/>
      <c r="J25" s="67"/>
      <c r="K25" s="108"/>
      <c r="L25" s="67" t="n">
        <v>1</v>
      </c>
      <c r="M25" s="67"/>
      <c r="N25" s="67"/>
      <c r="O25" s="67" t="n">
        <v>1</v>
      </c>
      <c r="P25" s="67"/>
      <c r="Q25" s="67"/>
    </row>
    <row r="26" s="33" customFormat="true" ht="36" hidden="false" customHeight="true" outlineLevel="0" collapsed="false">
      <c r="A26" s="66" t="s">
        <v>93</v>
      </c>
      <c r="B26" s="67"/>
      <c r="C26" s="67"/>
      <c r="D26" s="67"/>
      <c r="E26" s="67"/>
      <c r="F26" s="67"/>
      <c r="G26" s="67"/>
      <c r="H26" s="67"/>
      <c r="I26" s="67"/>
      <c r="J26" s="67"/>
      <c r="K26" s="108"/>
      <c r="L26" s="67"/>
      <c r="M26" s="67"/>
      <c r="N26" s="67"/>
      <c r="O26" s="67"/>
      <c r="P26" s="67"/>
      <c r="Q26" s="67"/>
    </row>
    <row r="27" s="33" customFormat="true" ht="36" hidden="false" customHeight="true" outlineLevel="0" collapsed="false">
      <c r="A27" s="66" t="s">
        <v>94</v>
      </c>
      <c r="B27" s="67"/>
      <c r="C27" s="67"/>
      <c r="D27" s="67"/>
      <c r="E27" s="67"/>
      <c r="F27" s="67"/>
      <c r="G27" s="67"/>
      <c r="H27" s="67"/>
      <c r="I27" s="67"/>
      <c r="J27" s="67"/>
      <c r="K27" s="108"/>
      <c r="L27" s="67"/>
      <c r="M27" s="67"/>
      <c r="N27" s="67"/>
      <c r="O27" s="67"/>
      <c r="P27" s="67"/>
      <c r="Q27" s="67"/>
    </row>
    <row r="28" s="33" customFormat="true" ht="36" hidden="false" customHeight="true" outlineLevel="0" collapsed="false">
      <c r="A28" s="66" t="s">
        <v>95</v>
      </c>
      <c r="B28" s="67"/>
      <c r="C28" s="67"/>
      <c r="D28" s="67"/>
      <c r="E28" s="67"/>
      <c r="F28" s="67"/>
      <c r="G28" s="67"/>
      <c r="H28" s="67"/>
      <c r="I28" s="67"/>
      <c r="J28" s="67"/>
      <c r="K28" s="108"/>
      <c r="L28" s="67"/>
      <c r="M28" s="67"/>
      <c r="N28" s="67"/>
      <c r="O28" s="67"/>
      <c r="P28" s="67"/>
      <c r="Q28" s="67"/>
    </row>
    <row r="29" s="33" customFormat="true" ht="36" hidden="false" customHeight="true" outlineLevel="0" collapsed="false">
      <c r="A29" s="66" t="s">
        <v>96</v>
      </c>
      <c r="B29" s="67"/>
      <c r="C29" s="67"/>
      <c r="D29" s="67"/>
      <c r="E29" s="67"/>
      <c r="F29" s="67"/>
      <c r="G29" s="67"/>
      <c r="H29" s="67"/>
      <c r="I29" s="67"/>
      <c r="J29" s="67"/>
      <c r="K29" s="108"/>
      <c r="L29" s="67"/>
      <c r="M29" s="67"/>
      <c r="N29" s="67"/>
      <c r="O29" s="67"/>
      <c r="P29" s="67"/>
      <c r="Q29" s="67"/>
    </row>
    <row r="30" s="33" customFormat="true" ht="36" hidden="false" customHeight="true" outlineLevel="0" collapsed="false">
      <c r="A30" s="66" t="s">
        <v>97</v>
      </c>
      <c r="B30" s="67"/>
      <c r="C30" s="67"/>
      <c r="D30" s="67"/>
      <c r="E30" s="67"/>
      <c r="F30" s="67"/>
      <c r="G30" s="67"/>
      <c r="H30" s="67"/>
      <c r="I30" s="67"/>
      <c r="J30" s="67"/>
      <c r="K30" s="108"/>
      <c r="L30" s="67"/>
      <c r="M30" s="67"/>
      <c r="N30" s="67"/>
      <c r="O30" s="67"/>
      <c r="P30" s="67"/>
      <c r="Q30" s="67"/>
    </row>
    <row r="31" s="33" customFormat="true" ht="36" hidden="false" customHeight="true" outlineLevel="0" collapsed="false">
      <c r="A31" s="66" t="s">
        <v>98</v>
      </c>
      <c r="B31" s="67"/>
      <c r="C31" s="67" t="n">
        <v>1</v>
      </c>
      <c r="D31" s="67"/>
      <c r="E31" s="67"/>
      <c r="F31" s="67" t="n">
        <v>1</v>
      </c>
      <c r="G31" s="67"/>
      <c r="H31" s="67"/>
      <c r="I31" s="67"/>
      <c r="J31" s="67"/>
      <c r="K31" s="108"/>
      <c r="L31" s="67"/>
      <c r="M31" s="67"/>
      <c r="N31" s="67"/>
      <c r="O31" s="67"/>
      <c r="P31" s="67"/>
      <c r="Q31" s="67" t="n">
        <v>1</v>
      </c>
    </row>
    <row r="32" s="33" customFormat="true" ht="36" hidden="false" customHeight="true" outlineLevel="0" collapsed="false">
      <c r="A32" s="66" t="s">
        <v>99</v>
      </c>
      <c r="B32" s="67"/>
      <c r="C32" s="67"/>
      <c r="D32" s="67"/>
      <c r="E32" s="67"/>
      <c r="F32" s="67"/>
      <c r="G32" s="67"/>
      <c r="H32" s="67"/>
      <c r="I32" s="67"/>
      <c r="J32" s="67"/>
      <c r="K32" s="108"/>
      <c r="L32" s="67"/>
      <c r="M32" s="67"/>
      <c r="N32" s="67"/>
      <c r="O32" s="67"/>
      <c r="P32" s="67"/>
      <c r="Q32" s="67"/>
    </row>
    <row r="33" s="33" customFormat="true" ht="36" hidden="false" customHeight="true" outlineLevel="0" collapsed="false">
      <c r="A33" s="66" t="s">
        <v>100</v>
      </c>
      <c r="B33" s="67"/>
      <c r="C33" s="67"/>
      <c r="D33" s="67"/>
      <c r="E33" s="67"/>
      <c r="F33" s="67"/>
      <c r="G33" s="67"/>
      <c r="H33" s="67"/>
      <c r="I33" s="67"/>
      <c r="J33" s="67"/>
      <c r="K33" s="108"/>
      <c r="L33" s="67"/>
      <c r="M33" s="67"/>
      <c r="N33" s="67"/>
      <c r="O33" s="67"/>
      <c r="P33" s="67"/>
      <c r="Q33" s="67"/>
    </row>
    <row r="34" s="33" customFormat="true" ht="36" hidden="false" customHeight="true" outlineLevel="0" collapsed="false">
      <c r="A34" s="66" t="s">
        <v>101</v>
      </c>
      <c r="B34" s="67"/>
      <c r="C34" s="67"/>
      <c r="D34" s="67"/>
      <c r="E34" s="67"/>
      <c r="F34" s="67"/>
      <c r="G34" s="67"/>
      <c r="H34" s="67"/>
      <c r="I34" s="67" t="n">
        <v>2</v>
      </c>
      <c r="J34" s="67"/>
      <c r="K34" s="108"/>
      <c r="L34" s="67"/>
      <c r="M34" s="67"/>
      <c r="N34" s="67"/>
      <c r="O34" s="67"/>
      <c r="P34" s="67"/>
      <c r="Q34" s="67"/>
    </row>
    <row r="35" s="33" customFormat="true" ht="36" hidden="false" customHeight="true" outlineLevel="0" collapsed="false">
      <c r="A35" s="66" t="s">
        <v>102</v>
      </c>
      <c r="B35" s="67"/>
      <c r="C35" s="67" t="s">
        <v>140</v>
      </c>
      <c r="D35" s="67"/>
      <c r="E35" s="67" t="s">
        <v>140</v>
      </c>
      <c r="F35" s="67"/>
      <c r="G35" s="67" t="s">
        <v>140</v>
      </c>
      <c r="H35" s="67"/>
      <c r="I35" s="67"/>
      <c r="J35" s="67"/>
      <c r="K35" s="108"/>
      <c r="L35" s="67"/>
      <c r="M35" s="67"/>
      <c r="N35" s="67"/>
      <c r="O35" s="67"/>
      <c r="P35" s="67"/>
      <c r="Q35" s="67"/>
    </row>
    <row r="36" s="33" customFormat="true" ht="36" hidden="false" customHeight="true" outlineLevel="0" collapsed="false">
      <c r="A36" s="66" t="s">
        <v>103</v>
      </c>
      <c r="B36" s="67"/>
      <c r="C36" s="67"/>
      <c r="D36" s="67"/>
      <c r="E36" s="67"/>
      <c r="F36" s="67"/>
      <c r="G36" s="67"/>
      <c r="H36" s="67"/>
      <c r="I36" s="67"/>
      <c r="J36" s="67"/>
      <c r="K36" s="108"/>
      <c r="L36" s="67"/>
      <c r="M36" s="67"/>
      <c r="N36" s="67"/>
      <c r="O36" s="67"/>
      <c r="P36" s="67"/>
      <c r="Q36" s="67"/>
    </row>
    <row r="37" s="33" customFormat="true" ht="36" hidden="false" customHeight="true" outlineLevel="0" collapsed="false">
      <c r="A37" s="66" t="s">
        <v>104</v>
      </c>
      <c r="B37" s="67"/>
      <c r="C37" s="67"/>
      <c r="D37" s="67"/>
      <c r="E37" s="67"/>
      <c r="F37" s="67"/>
      <c r="G37" s="67"/>
      <c r="H37" s="67"/>
      <c r="I37" s="67"/>
      <c r="J37" s="67"/>
      <c r="K37" s="108"/>
      <c r="L37" s="67"/>
      <c r="M37" s="67"/>
      <c r="N37" s="67"/>
      <c r="O37" s="67"/>
      <c r="P37" s="67"/>
      <c r="Q37" s="67"/>
    </row>
    <row r="38" s="33" customFormat="true" ht="36" hidden="false" customHeight="true" outlineLevel="0" collapsed="false">
      <c r="A38" s="66" t="s">
        <v>105</v>
      </c>
      <c r="B38" s="67"/>
      <c r="C38" s="67" t="n">
        <v>5</v>
      </c>
      <c r="D38" s="67" t="n">
        <v>5</v>
      </c>
      <c r="E38" s="67"/>
      <c r="F38" s="67"/>
      <c r="G38" s="67"/>
      <c r="H38" s="67"/>
      <c r="I38" s="67"/>
      <c r="J38" s="67"/>
      <c r="K38" s="108"/>
      <c r="L38" s="67" t="n">
        <v>5</v>
      </c>
      <c r="M38" s="67"/>
      <c r="N38" s="67" t="n">
        <v>5</v>
      </c>
      <c r="O38" s="67"/>
      <c r="P38" s="67"/>
      <c r="Q38" s="67"/>
    </row>
    <row r="39" s="33" customFormat="true" ht="36" hidden="false" customHeight="true" outlineLevel="0" collapsed="false">
      <c r="A39" s="66" t="s">
        <v>106</v>
      </c>
      <c r="B39" s="67"/>
      <c r="C39" s="67"/>
      <c r="D39" s="67"/>
      <c r="E39" s="67"/>
      <c r="F39" s="67"/>
      <c r="G39" s="67"/>
      <c r="H39" s="67"/>
      <c r="I39" s="67"/>
      <c r="J39" s="67"/>
      <c r="K39" s="108"/>
      <c r="L39" s="67"/>
      <c r="M39" s="67"/>
      <c r="N39" s="67"/>
      <c r="O39" s="67"/>
      <c r="P39" s="67"/>
      <c r="Q39" s="67"/>
    </row>
    <row r="40" customFormat="false" ht="32.25" hidden="false" customHeight="true" outlineLevel="0" collapsed="false">
      <c r="A40" s="102" t="s">
        <v>107</v>
      </c>
      <c r="B40" s="103" t="n">
        <f aca="false">SUM(B11:B39)</f>
        <v>0</v>
      </c>
      <c r="C40" s="103" t="n">
        <f aca="false">SUM(C11:C39)</f>
        <v>11</v>
      </c>
      <c r="D40" s="103" t="n">
        <f aca="false">SUM(D11:D39)</f>
        <v>10</v>
      </c>
      <c r="E40" s="103" t="n">
        <f aca="false">SUM(E11:E39)</f>
        <v>0</v>
      </c>
      <c r="F40" s="103" t="n">
        <f aca="false">SUM(F11:F39)</f>
        <v>1</v>
      </c>
      <c r="G40" s="103" t="n">
        <f aca="false">SUM(G11:G39)</f>
        <v>0</v>
      </c>
      <c r="H40" s="103" t="n">
        <f aca="false">SUM(H11:H39)</f>
        <v>0</v>
      </c>
      <c r="I40" s="103" t="n">
        <f aca="false">SUM(I11:I39)</f>
        <v>2</v>
      </c>
      <c r="J40" s="103" t="n">
        <f aca="false">SUM(J11:J39)</f>
        <v>4</v>
      </c>
      <c r="K40" s="103" t="n">
        <f aca="false">SUM(K11:K39)</f>
        <v>0</v>
      </c>
      <c r="L40" s="103" t="n">
        <f aca="false">SUM(L11:L39)</f>
        <v>10</v>
      </c>
      <c r="M40" s="103" t="n">
        <f aca="false">SUM(M11:M39)</f>
        <v>0</v>
      </c>
      <c r="N40" s="103" t="n">
        <f aca="false">SUM(N11:N39)</f>
        <v>5</v>
      </c>
      <c r="O40" s="103" t="n">
        <f aca="false">SUM(O11:O39)</f>
        <v>5</v>
      </c>
      <c r="P40" s="103" t="n">
        <f aca="false">SUM(P11:P39)</f>
        <v>0</v>
      </c>
      <c r="Q40" s="103" t="n">
        <f aca="false">SUM(Q11:Q39)</f>
        <v>1</v>
      </c>
    </row>
    <row r="41" customFormat="false" ht="17.25" hidden="false" customHeight="true" outlineLevel="0" collapsed="false">
      <c r="A41" s="41"/>
    </row>
    <row r="42" customFormat="false" ht="22.5" hidden="false" customHeight="true" outlineLevel="0" collapsed="false">
      <c r="A42" s="118"/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</row>
    <row r="43" customFormat="false" ht="17.25" hidden="false" customHeight="true" outlineLevel="0" collapsed="false">
      <c r="A43" s="41"/>
    </row>
    <row r="44" customFormat="false" ht="17.25" hidden="false" customHeight="true" outlineLevel="0" collapsed="false">
      <c r="A44" s="41"/>
    </row>
    <row r="45" customFormat="false" ht="17.25" hidden="false" customHeight="true" outlineLevel="0" collapsed="false">
      <c r="A45" s="41"/>
    </row>
  </sheetData>
  <sheetProtection algorithmName="SHA-512" hashValue="2moCQr8Q03mQftk5+pR/ofoVrGzc71fEBFJOBmp1AzDv/v0DBDnaI9EwtlmBa6ht1kKRRzGFWr49Okgj6XmCpA==" saltValue="7tbuUGrej14ocCChxdR1sw==" spinCount="100000" sheet="true" objects="true" scenarios="true"/>
  <protectedRanges>
    <protectedRange name="edit" sqref="B11:Q39"/>
  </protectedRanges>
  <mergeCells count="23">
    <mergeCell ref="A3:Q3"/>
    <mergeCell ref="A5:A8"/>
    <mergeCell ref="B5:B8"/>
    <mergeCell ref="C5:F5"/>
    <mergeCell ref="G5:G8"/>
    <mergeCell ref="H5:H8"/>
    <mergeCell ref="I5:I8"/>
    <mergeCell ref="J5:J8"/>
    <mergeCell ref="K5:K8"/>
    <mergeCell ref="L5:P5"/>
    <mergeCell ref="Q5:Q8"/>
    <mergeCell ref="C6:C8"/>
    <mergeCell ref="D6:F6"/>
    <mergeCell ref="L6:L8"/>
    <mergeCell ref="M6:P6"/>
    <mergeCell ref="D7:D8"/>
    <mergeCell ref="E7:E8"/>
    <mergeCell ref="F7:F8"/>
    <mergeCell ref="M7:M8"/>
    <mergeCell ref="N7:O7"/>
    <mergeCell ref="P7:P8"/>
    <mergeCell ref="A10:Q10"/>
    <mergeCell ref="A42:Q4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Q45"/>
  <sheetViews>
    <sheetView showFormulas="false" showGridLines="true" showRowColHeaders="true" showZeros="false" rightToLeft="false" tabSelected="false" showOutlineSymbols="true" defaultGridColor="true" view="pageBreakPreview" topLeftCell="A1" colorId="64" zoomScale="100" zoomScaleNormal="50" zoomScalePageLayoutView="100" workbookViewId="0">
      <selection pane="topLeft" activeCell="B11" activeCellId="0" sqref="B11"/>
    </sheetView>
  </sheetViews>
  <sheetFormatPr defaultColWidth="9.1484375" defaultRowHeight="12.75" zeroHeight="false" outlineLevelRow="0" outlineLevelCol="0"/>
  <cols>
    <col collapsed="false" customWidth="true" hidden="false" outlineLevel="0" max="1" min="1" style="24" width="85.29"/>
    <col collapsed="false" customWidth="true" hidden="false" outlineLevel="0" max="2" min="2" style="24" width="17.57"/>
    <col collapsed="false" customWidth="true" hidden="false" outlineLevel="0" max="3" min="3" style="24" width="13.71"/>
    <col collapsed="false" customWidth="true" hidden="false" outlineLevel="0" max="4" min="4" style="24" width="17.86"/>
    <col collapsed="false" customWidth="true" hidden="false" outlineLevel="0" max="5" min="5" style="24" width="18.14"/>
    <col collapsed="false" customWidth="true" hidden="false" outlineLevel="0" max="6" min="6" style="24" width="14.29"/>
    <col collapsed="false" customWidth="true" hidden="false" outlineLevel="0" max="7" min="7" style="24" width="23.57"/>
    <col collapsed="false" customWidth="true" hidden="false" outlineLevel="0" max="8" min="8" style="24" width="27.42"/>
    <col collapsed="false" customWidth="true" hidden="false" outlineLevel="0" max="9" min="9" style="24" width="18.57"/>
    <col collapsed="false" customWidth="true" hidden="false" outlineLevel="0" max="10" min="10" style="24" width="28.57"/>
    <col collapsed="false" customWidth="true" hidden="false" outlineLevel="0" max="11" min="11" style="24" width="23.14"/>
    <col collapsed="false" customWidth="true" hidden="false" outlineLevel="0" max="12" min="12" style="24" width="17.15"/>
    <col collapsed="false" customWidth="true" hidden="false" outlineLevel="0" max="13" min="13" style="24" width="22.57"/>
    <col collapsed="false" customWidth="true" hidden="false" outlineLevel="0" max="14" min="14" style="24" width="14.57"/>
    <col collapsed="false" customWidth="true" hidden="false" outlineLevel="0" max="16" min="15" style="24" width="19.42"/>
    <col collapsed="false" customWidth="true" hidden="false" outlineLevel="0" max="17" min="17" style="24" width="19.14"/>
    <col collapsed="false" customWidth="true" hidden="false" outlineLevel="0" max="18" min="18" style="24" width="19.71"/>
    <col collapsed="false" customWidth="false" hidden="false" outlineLevel="0" max="16384" min="19" style="24" width="9.14"/>
  </cols>
  <sheetData>
    <row r="3" customFormat="false" ht="38.25" hidden="false" customHeight="true" outlineLevel="0" collapsed="false">
      <c r="A3" s="25" t="s">
        <v>77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5" s="28" customFormat="true" ht="30.75" hidden="false" customHeight="true" outlineLevel="0" collapsed="false">
      <c r="A5" s="26" t="s">
        <v>1</v>
      </c>
      <c r="B5" s="26" t="s">
        <v>2</v>
      </c>
      <c r="C5" s="26" t="s">
        <v>3</v>
      </c>
      <c r="D5" s="26"/>
      <c r="E5" s="26"/>
      <c r="F5" s="26"/>
      <c r="G5" s="26" t="s">
        <v>4</v>
      </c>
      <c r="H5" s="26" t="s">
        <v>5</v>
      </c>
      <c r="I5" s="26" t="s">
        <v>6</v>
      </c>
      <c r="J5" s="27" t="s">
        <v>7</v>
      </c>
      <c r="K5" s="26" t="s">
        <v>8</v>
      </c>
      <c r="L5" s="26" t="s">
        <v>9</v>
      </c>
      <c r="M5" s="26"/>
      <c r="N5" s="26"/>
      <c r="O5" s="26"/>
      <c r="P5" s="26"/>
      <c r="Q5" s="26" t="s">
        <v>10</v>
      </c>
    </row>
    <row r="6" s="28" customFormat="true" ht="13.5" hidden="false" customHeight="true" outlineLevel="0" collapsed="false">
      <c r="A6" s="26"/>
      <c r="B6" s="26"/>
      <c r="C6" s="27" t="s">
        <v>11</v>
      </c>
      <c r="D6" s="26" t="s">
        <v>12</v>
      </c>
      <c r="E6" s="26"/>
      <c r="F6" s="26"/>
      <c r="G6" s="26"/>
      <c r="H6" s="26"/>
      <c r="I6" s="26"/>
      <c r="J6" s="27"/>
      <c r="K6" s="26"/>
      <c r="L6" s="27" t="s">
        <v>13</v>
      </c>
      <c r="M6" s="29" t="s">
        <v>14</v>
      </c>
      <c r="N6" s="29"/>
      <c r="O6" s="29"/>
      <c r="P6" s="29"/>
      <c r="Q6" s="26"/>
    </row>
    <row r="7" s="28" customFormat="true" ht="63.75" hidden="false" customHeight="true" outlineLevel="0" collapsed="false">
      <c r="A7" s="26"/>
      <c r="B7" s="26"/>
      <c r="C7" s="27"/>
      <c r="D7" s="26" t="s">
        <v>15</v>
      </c>
      <c r="E7" s="26" t="s">
        <v>16</v>
      </c>
      <c r="F7" s="26" t="s">
        <v>17</v>
      </c>
      <c r="G7" s="26"/>
      <c r="H7" s="26"/>
      <c r="I7" s="26"/>
      <c r="J7" s="27"/>
      <c r="K7" s="26"/>
      <c r="L7" s="27"/>
      <c r="M7" s="26" t="s">
        <v>18</v>
      </c>
      <c r="N7" s="26" t="s">
        <v>19</v>
      </c>
      <c r="O7" s="26"/>
      <c r="P7" s="26" t="s">
        <v>20</v>
      </c>
      <c r="Q7" s="26"/>
    </row>
    <row r="8" customFormat="false" ht="24.75" hidden="false" customHeight="true" outlineLevel="0" collapsed="false">
      <c r="A8" s="26"/>
      <c r="B8" s="26"/>
      <c r="C8" s="27"/>
      <c r="D8" s="26"/>
      <c r="E8" s="26"/>
      <c r="F8" s="26"/>
      <c r="G8" s="26"/>
      <c r="H8" s="26"/>
      <c r="I8" s="26"/>
      <c r="J8" s="27"/>
      <c r="K8" s="26"/>
      <c r="L8" s="27"/>
      <c r="M8" s="26"/>
      <c r="N8" s="30" t="s">
        <v>21</v>
      </c>
      <c r="O8" s="30" t="s">
        <v>22</v>
      </c>
      <c r="P8" s="26"/>
      <c r="Q8" s="26"/>
    </row>
    <row r="9" customFormat="false" ht="12.75" hidden="false" customHeight="false" outlineLevel="0" collapsed="false">
      <c r="A9" s="31" t="n">
        <v>1</v>
      </c>
      <c r="B9" s="31" t="n">
        <v>2</v>
      </c>
      <c r="C9" s="31" t="n">
        <v>3</v>
      </c>
      <c r="D9" s="31" t="n">
        <v>4</v>
      </c>
      <c r="E9" s="31" t="n">
        <v>5</v>
      </c>
      <c r="F9" s="31" t="n">
        <v>6</v>
      </c>
      <c r="G9" s="31" t="n">
        <v>7</v>
      </c>
      <c r="H9" s="31" t="n">
        <v>8</v>
      </c>
      <c r="I9" s="31" t="n">
        <v>9</v>
      </c>
      <c r="J9" s="31" t="n">
        <v>10</v>
      </c>
      <c r="K9" s="31" t="n">
        <v>11</v>
      </c>
      <c r="L9" s="31" t="n">
        <v>12</v>
      </c>
      <c r="M9" s="31" t="n">
        <v>13</v>
      </c>
      <c r="N9" s="31" t="n">
        <v>14</v>
      </c>
      <c r="O9" s="31" t="n">
        <v>15</v>
      </c>
      <c r="P9" s="31" t="n">
        <v>16</v>
      </c>
      <c r="Q9" s="31" t="n">
        <v>17</v>
      </c>
    </row>
    <row r="10" s="33" customFormat="true" ht="72" hidden="false" customHeight="true" outlineLevel="0" collapsed="false">
      <c r="A10" s="119" t="s">
        <v>142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</row>
    <row r="11" s="33" customFormat="true" ht="36" hidden="false" customHeight="true" outlineLevel="0" collapsed="false">
      <c r="A11" s="34" t="s">
        <v>78</v>
      </c>
      <c r="B11" s="107"/>
      <c r="C11" s="107" t="n">
        <v>0</v>
      </c>
      <c r="D11" s="107"/>
      <c r="E11" s="107"/>
      <c r="F11" s="107"/>
      <c r="G11" s="107"/>
      <c r="H11" s="107"/>
      <c r="I11" s="107"/>
      <c r="J11" s="107"/>
      <c r="K11" s="108"/>
      <c r="L11" s="107"/>
      <c r="M11" s="107"/>
      <c r="N11" s="107"/>
      <c r="O11" s="107"/>
      <c r="P11" s="107"/>
      <c r="Q11" s="107"/>
    </row>
    <row r="12" s="33" customFormat="true" ht="36" hidden="false" customHeight="true" outlineLevel="0" collapsed="false">
      <c r="A12" s="34" t="s">
        <v>79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8"/>
      <c r="L12" s="107"/>
      <c r="M12" s="107"/>
      <c r="N12" s="107"/>
      <c r="O12" s="107"/>
      <c r="P12" s="107"/>
      <c r="Q12" s="107"/>
    </row>
    <row r="13" s="33" customFormat="true" ht="36" hidden="false" customHeight="true" outlineLevel="0" collapsed="false">
      <c r="A13" s="34" t="s">
        <v>80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8"/>
      <c r="L13" s="107"/>
      <c r="M13" s="107"/>
      <c r="N13" s="107"/>
      <c r="O13" s="107"/>
      <c r="P13" s="107"/>
      <c r="Q13" s="107"/>
    </row>
    <row r="14" s="33" customFormat="true" ht="36" hidden="false" customHeight="true" outlineLevel="0" collapsed="false">
      <c r="A14" s="34" t="s">
        <v>81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8"/>
      <c r="L14" s="107"/>
      <c r="M14" s="107"/>
      <c r="N14" s="107"/>
      <c r="O14" s="107"/>
      <c r="P14" s="107"/>
      <c r="Q14" s="107"/>
    </row>
    <row r="15" s="33" customFormat="true" ht="36" hidden="false" customHeight="true" outlineLevel="0" collapsed="false">
      <c r="A15" s="34" t="s">
        <v>82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8"/>
      <c r="L15" s="107"/>
      <c r="M15" s="107"/>
      <c r="N15" s="107"/>
      <c r="O15" s="107"/>
      <c r="P15" s="107"/>
      <c r="Q15" s="107"/>
    </row>
    <row r="16" s="33" customFormat="true" ht="36" hidden="false" customHeight="true" outlineLevel="0" collapsed="false">
      <c r="A16" s="34" t="s">
        <v>83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8"/>
      <c r="L16" s="107"/>
      <c r="M16" s="107"/>
      <c r="N16" s="107"/>
      <c r="O16" s="107"/>
      <c r="P16" s="107"/>
      <c r="Q16" s="107"/>
    </row>
    <row r="17" s="33" customFormat="true" ht="36" hidden="false" customHeight="true" outlineLevel="0" collapsed="false">
      <c r="A17" s="34" t="s">
        <v>84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08"/>
      <c r="L17" s="107"/>
      <c r="M17" s="107"/>
      <c r="N17" s="107"/>
      <c r="O17" s="107"/>
      <c r="P17" s="107"/>
      <c r="Q17" s="107"/>
    </row>
    <row r="18" s="33" customFormat="true" ht="36" hidden="false" customHeight="true" outlineLevel="0" collapsed="false">
      <c r="A18" s="34" t="s">
        <v>85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08"/>
      <c r="L18" s="107"/>
      <c r="M18" s="107"/>
      <c r="N18" s="107"/>
      <c r="O18" s="107"/>
      <c r="P18" s="107"/>
      <c r="Q18" s="107"/>
    </row>
    <row r="19" s="33" customFormat="true" ht="36" hidden="false" customHeight="true" outlineLevel="0" collapsed="false">
      <c r="A19" s="34" t="s">
        <v>86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8"/>
      <c r="L19" s="107"/>
      <c r="M19" s="107"/>
      <c r="N19" s="107"/>
      <c r="O19" s="107"/>
      <c r="P19" s="107"/>
      <c r="Q19" s="107"/>
    </row>
    <row r="20" s="33" customFormat="true" ht="36" hidden="false" customHeight="true" outlineLevel="0" collapsed="false">
      <c r="A20" s="34" t="s">
        <v>87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8"/>
      <c r="L20" s="107"/>
      <c r="M20" s="107"/>
      <c r="N20" s="107"/>
      <c r="O20" s="107"/>
      <c r="P20" s="107"/>
      <c r="Q20" s="107"/>
    </row>
    <row r="21" s="33" customFormat="true" ht="36" hidden="false" customHeight="true" outlineLevel="0" collapsed="false">
      <c r="A21" s="34" t="s">
        <v>88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8"/>
      <c r="L21" s="107"/>
      <c r="M21" s="107"/>
      <c r="N21" s="107"/>
      <c r="O21" s="107"/>
      <c r="P21" s="107"/>
      <c r="Q21" s="107"/>
    </row>
    <row r="22" s="33" customFormat="true" ht="36" hidden="false" customHeight="true" outlineLevel="0" collapsed="false">
      <c r="A22" s="34" t="s">
        <v>89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8"/>
      <c r="L22" s="107"/>
      <c r="M22" s="107"/>
      <c r="N22" s="107"/>
      <c r="O22" s="107"/>
      <c r="P22" s="107"/>
      <c r="Q22" s="107"/>
    </row>
    <row r="23" s="33" customFormat="true" ht="36" hidden="false" customHeight="true" outlineLevel="0" collapsed="false">
      <c r="A23" s="34" t="s">
        <v>90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8"/>
      <c r="L23" s="107"/>
      <c r="M23" s="107"/>
      <c r="N23" s="107"/>
      <c r="O23" s="107"/>
      <c r="P23" s="107"/>
      <c r="Q23" s="107"/>
    </row>
    <row r="24" s="33" customFormat="true" ht="36" hidden="false" customHeight="true" outlineLevel="0" collapsed="false">
      <c r="A24" s="34" t="s">
        <v>91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8"/>
      <c r="L24" s="107"/>
      <c r="M24" s="107"/>
      <c r="N24" s="107"/>
      <c r="O24" s="107"/>
      <c r="P24" s="107"/>
      <c r="Q24" s="107"/>
    </row>
    <row r="25" s="33" customFormat="true" ht="36" hidden="false" customHeight="true" outlineLevel="0" collapsed="false">
      <c r="A25" s="34" t="s">
        <v>92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8"/>
      <c r="L25" s="107"/>
      <c r="M25" s="107"/>
      <c r="N25" s="107"/>
      <c r="O25" s="107"/>
      <c r="P25" s="107"/>
      <c r="Q25" s="107"/>
    </row>
    <row r="26" s="33" customFormat="true" ht="36" hidden="false" customHeight="true" outlineLevel="0" collapsed="false">
      <c r="A26" s="34" t="s">
        <v>93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8"/>
      <c r="L26" s="107"/>
      <c r="M26" s="107"/>
      <c r="N26" s="107"/>
      <c r="O26" s="107"/>
      <c r="P26" s="107"/>
      <c r="Q26" s="107"/>
    </row>
    <row r="27" s="33" customFormat="true" ht="36" hidden="false" customHeight="true" outlineLevel="0" collapsed="false">
      <c r="A27" s="34" t="s">
        <v>94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08"/>
      <c r="L27" s="107"/>
      <c r="M27" s="107"/>
      <c r="N27" s="107"/>
      <c r="O27" s="107"/>
      <c r="P27" s="107"/>
      <c r="Q27" s="107"/>
    </row>
    <row r="28" s="33" customFormat="true" ht="36" hidden="false" customHeight="true" outlineLevel="0" collapsed="false">
      <c r="A28" s="34" t="s">
        <v>95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8"/>
      <c r="L28" s="107"/>
      <c r="M28" s="107"/>
      <c r="N28" s="107"/>
      <c r="O28" s="107"/>
      <c r="P28" s="107"/>
      <c r="Q28" s="107"/>
    </row>
    <row r="29" s="33" customFormat="true" ht="36" hidden="false" customHeight="true" outlineLevel="0" collapsed="false">
      <c r="A29" s="34" t="s">
        <v>96</v>
      </c>
      <c r="B29" s="107"/>
      <c r="C29" s="107"/>
      <c r="D29" s="107"/>
      <c r="E29" s="107"/>
      <c r="F29" s="107"/>
      <c r="G29" s="107"/>
      <c r="H29" s="107"/>
      <c r="I29" s="107"/>
      <c r="J29" s="107"/>
      <c r="K29" s="108"/>
      <c r="L29" s="107"/>
      <c r="M29" s="107"/>
      <c r="N29" s="107"/>
      <c r="O29" s="107"/>
      <c r="P29" s="107"/>
      <c r="Q29" s="107"/>
    </row>
    <row r="30" s="33" customFormat="true" ht="36" hidden="false" customHeight="true" outlineLevel="0" collapsed="false">
      <c r="A30" s="34" t="s">
        <v>97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8"/>
      <c r="L30" s="107"/>
      <c r="M30" s="107"/>
      <c r="N30" s="107"/>
      <c r="O30" s="107"/>
      <c r="P30" s="107"/>
      <c r="Q30" s="107"/>
    </row>
    <row r="31" s="33" customFormat="true" ht="36" hidden="false" customHeight="true" outlineLevel="0" collapsed="false">
      <c r="A31" s="34" t="s">
        <v>98</v>
      </c>
      <c r="B31" s="107"/>
      <c r="C31" s="107"/>
      <c r="D31" s="107"/>
      <c r="E31" s="107"/>
      <c r="F31" s="107"/>
      <c r="G31" s="107"/>
      <c r="H31" s="107"/>
      <c r="I31" s="107"/>
      <c r="J31" s="107"/>
      <c r="K31" s="108"/>
      <c r="L31" s="107"/>
      <c r="M31" s="107"/>
      <c r="N31" s="107"/>
      <c r="O31" s="107"/>
      <c r="P31" s="107"/>
      <c r="Q31" s="107"/>
    </row>
    <row r="32" s="33" customFormat="true" ht="36" hidden="false" customHeight="true" outlineLevel="0" collapsed="false">
      <c r="A32" s="34" t="s">
        <v>99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8"/>
      <c r="L32" s="107"/>
      <c r="M32" s="107"/>
      <c r="N32" s="107"/>
      <c r="O32" s="107"/>
      <c r="P32" s="107"/>
      <c r="Q32" s="107"/>
    </row>
    <row r="33" s="33" customFormat="true" ht="36" hidden="false" customHeight="true" outlineLevel="0" collapsed="false">
      <c r="A33" s="34" t="s">
        <v>100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8"/>
      <c r="L33" s="107"/>
      <c r="M33" s="107"/>
      <c r="N33" s="107"/>
      <c r="O33" s="107"/>
      <c r="P33" s="107"/>
      <c r="Q33" s="107"/>
    </row>
    <row r="34" s="33" customFormat="true" ht="36" hidden="false" customHeight="true" outlineLevel="0" collapsed="false">
      <c r="A34" s="34" t="s">
        <v>101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8"/>
      <c r="L34" s="107"/>
      <c r="M34" s="107"/>
      <c r="N34" s="107"/>
      <c r="O34" s="107"/>
      <c r="P34" s="107"/>
      <c r="Q34" s="107"/>
    </row>
    <row r="35" s="33" customFormat="true" ht="36" hidden="false" customHeight="true" outlineLevel="0" collapsed="false">
      <c r="A35" s="34" t="s">
        <v>102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8"/>
      <c r="L35" s="107"/>
      <c r="M35" s="107"/>
      <c r="N35" s="107"/>
      <c r="O35" s="107"/>
      <c r="P35" s="107"/>
      <c r="Q35" s="107"/>
    </row>
    <row r="36" s="33" customFormat="true" ht="36" hidden="false" customHeight="true" outlineLevel="0" collapsed="false">
      <c r="A36" s="66" t="s">
        <v>103</v>
      </c>
      <c r="B36" s="107"/>
      <c r="C36" s="107"/>
      <c r="D36" s="107"/>
      <c r="E36" s="107"/>
      <c r="F36" s="107"/>
      <c r="G36" s="107"/>
      <c r="H36" s="107"/>
      <c r="I36" s="107"/>
      <c r="J36" s="107"/>
      <c r="K36" s="108"/>
      <c r="L36" s="107"/>
      <c r="M36" s="107"/>
      <c r="N36" s="107"/>
      <c r="O36" s="107"/>
      <c r="P36" s="107"/>
      <c r="Q36" s="107"/>
    </row>
    <row r="37" s="33" customFormat="true" ht="36" hidden="false" customHeight="true" outlineLevel="0" collapsed="false">
      <c r="A37" s="34" t="s">
        <v>104</v>
      </c>
      <c r="B37" s="107"/>
      <c r="C37" s="107"/>
      <c r="D37" s="107"/>
      <c r="E37" s="107"/>
      <c r="F37" s="107"/>
      <c r="G37" s="107"/>
      <c r="H37" s="107"/>
      <c r="I37" s="107"/>
      <c r="J37" s="107"/>
      <c r="K37" s="108"/>
      <c r="L37" s="107"/>
      <c r="M37" s="107"/>
      <c r="N37" s="107"/>
      <c r="O37" s="107"/>
      <c r="P37" s="107"/>
      <c r="Q37" s="107"/>
    </row>
    <row r="38" s="33" customFormat="true" ht="36" hidden="false" customHeight="true" outlineLevel="0" collapsed="false">
      <c r="A38" s="34" t="s">
        <v>105</v>
      </c>
      <c r="B38" s="107"/>
      <c r="C38" s="107"/>
      <c r="D38" s="107"/>
      <c r="E38" s="107"/>
      <c r="F38" s="107"/>
      <c r="G38" s="107"/>
      <c r="H38" s="107"/>
      <c r="I38" s="107"/>
      <c r="J38" s="107"/>
      <c r="K38" s="108"/>
      <c r="L38" s="107"/>
      <c r="M38" s="107"/>
      <c r="N38" s="107"/>
      <c r="O38" s="107"/>
      <c r="P38" s="107"/>
      <c r="Q38" s="107"/>
    </row>
    <row r="39" s="33" customFormat="true" ht="36" hidden="false" customHeight="true" outlineLevel="0" collapsed="false">
      <c r="A39" s="34" t="s">
        <v>106</v>
      </c>
      <c r="B39" s="107"/>
      <c r="C39" s="107"/>
      <c r="D39" s="107"/>
      <c r="E39" s="107"/>
      <c r="F39" s="107"/>
      <c r="G39" s="107"/>
      <c r="H39" s="107"/>
      <c r="I39" s="107"/>
      <c r="J39" s="107"/>
      <c r="K39" s="108"/>
      <c r="L39" s="107"/>
      <c r="M39" s="107"/>
      <c r="N39" s="107"/>
      <c r="O39" s="107"/>
      <c r="P39" s="107"/>
      <c r="Q39" s="107"/>
    </row>
    <row r="40" customFormat="false" ht="32.25" hidden="false" customHeight="true" outlineLevel="0" collapsed="false">
      <c r="A40" s="38" t="s">
        <v>107</v>
      </c>
      <c r="B40" s="39" t="n">
        <f aca="false">SUM(B11:B39)</f>
        <v>0</v>
      </c>
      <c r="C40" s="39" t="n">
        <f aca="false">SUM(C11:C39)</f>
        <v>0</v>
      </c>
      <c r="D40" s="39" t="n">
        <f aca="false">SUM(D11:D39)</f>
        <v>0</v>
      </c>
      <c r="E40" s="39" t="n">
        <f aca="false">SUM(E11:E39)</f>
        <v>0</v>
      </c>
      <c r="F40" s="39" t="n">
        <f aca="false">SUM(F11:F39)</f>
        <v>0</v>
      </c>
      <c r="G40" s="39" t="n">
        <f aca="false">SUM(G11:G39)</f>
        <v>0</v>
      </c>
      <c r="H40" s="39" t="n">
        <f aca="false">SUM(H11:H39)</f>
        <v>0</v>
      </c>
      <c r="I40" s="39" t="n">
        <f aca="false">SUM(I11:I39)</f>
        <v>0</v>
      </c>
      <c r="J40" s="39" t="n">
        <f aca="false">SUM(J11:J39)</f>
        <v>0</v>
      </c>
      <c r="K40" s="39" t="n">
        <f aca="false">SUM(K11:K39)</f>
        <v>0</v>
      </c>
      <c r="L40" s="39" t="n">
        <f aca="false">SUM(L11:L39)</f>
        <v>0</v>
      </c>
      <c r="M40" s="39" t="n">
        <f aca="false">SUM(M11:M39)</f>
        <v>0</v>
      </c>
      <c r="N40" s="39" t="n">
        <f aca="false">SUM(N11:N39)</f>
        <v>0</v>
      </c>
      <c r="O40" s="39" t="n">
        <f aca="false">SUM(O11:O39)</f>
        <v>0</v>
      </c>
      <c r="P40" s="39" t="n">
        <f aca="false">SUM(P11:P39)</f>
        <v>0</v>
      </c>
      <c r="Q40" s="39" t="n">
        <f aca="false">SUM(Q11:Q39)</f>
        <v>0</v>
      </c>
    </row>
    <row r="41" customFormat="false" ht="17.25" hidden="false" customHeight="true" outlineLevel="0" collapsed="false">
      <c r="A41" s="41"/>
    </row>
    <row r="42" customFormat="false" ht="22.5" hidden="false" customHeight="true" outlineLevel="0" collapsed="false">
      <c r="A42" s="118"/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</row>
    <row r="43" customFormat="false" ht="17.25" hidden="false" customHeight="true" outlineLevel="0" collapsed="false">
      <c r="A43" s="41"/>
    </row>
    <row r="44" customFormat="false" ht="17.25" hidden="false" customHeight="true" outlineLevel="0" collapsed="false">
      <c r="A44" s="41"/>
    </row>
    <row r="45" customFormat="false" ht="17.25" hidden="false" customHeight="true" outlineLevel="0" collapsed="false">
      <c r="A45" s="41"/>
    </row>
  </sheetData>
  <sheetProtection algorithmName="SHA-512" hashValue="o2J0RAKmisKcWen6/kP7IlDouaazUk2yLbLQfwFraxHM1ccTuMfxw9LOcAqwM+N0mKAFo5W/hLaSNTnaRgW/mQ==" saltValue="Uz0y4kEMCwN/MdtaEb11Vg==" spinCount="100000" sheet="true" objects="true" scenarios="true"/>
  <protectedRanges>
    <protectedRange name="edit" sqref="B11:Q39"/>
  </protectedRanges>
  <mergeCells count="23">
    <mergeCell ref="A3:Q3"/>
    <mergeCell ref="A5:A8"/>
    <mergeCell ref="B5:B8"/>
    <mergeCell ref="C5:F5"/>
    <mergeCell ref="G5:G8"/>
    <mergeCell ref="H5:H8"/>
    <mergeCell ref="I5:I8"/>
    <mergeCell ref="J5:J8"/>
    <mergeCell ref="K5:K8"/>
    <mergeCell ref="L5:P5"/>
    <mergeCell ref="Q5:Q8"/>
    <mergeCell ref="C6:C8"/>
    <mergeCell ref="D6:F6"/>
    <mergeCell ref="L6:L8"/>
    <mergeCell ref="M6:P6"/>
    <mergeCell ref="D7:D8"/>
    <mergeCell ref="E7:E8"/>
    <mergeCell ref="F7:F8"/>
    <mergeCell ref="M7:M8"/>
    <mergeCell ref="N7:O7"/>
    <mergeCell ref="P7:P8"/>
    <mergeCell ref="A10:Q10"/>
    <mergeCell ref="A42:Q4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Q40"/>
  <sheetViews>
    <sheetView showFormulas="false" showGridLines="true" showRowColHeaders="true" showZeros="false" rightToLeft="false" tabSelected="false" showOutlineSymbols="true" defaultGridColor="true" view="pageBreakPreview" topLeftCell="A1" colorId="64" zoomScale="100" zoomScaleNormal="90" zoomScalePageLayoutView="100" workbookViewId="0">
      <selection pane="topLeft" activeCell="B11" activeCellId="0" sqref="B11"/>
    </sheetView>
  </sheetViews>
  <sheetFormatPr defaultColWidth="9.1484375" defaultRowHeight="12.75" zeroHeight="false" outlineLevelRow="0" outlineLevelCol="0"/>
  <cols>
    <col collapsed="false" customWidth="true" hidden="false" outlineLevel="0" max="1" min="1" style="24" width="44.85"/>
    <col collapsed="false" customWidth="true" hidden="false" outlineLevel="0" max="2" min="2" style="24" width="11.85"/>
    <col collapsed="false" customWidth="false" hidden="false" outlineLevel="0" max="6" min="3" style="24" width="9.14"/>
    <col collapsed="false" customWidth="true" hidden="false" outlineLevel="0" max="7" min="7" style="24" width="17.57"/>
    <col collapsed="false" customWidth="true" hidden="false" outlineLevel="0" max="8" min="8" style="24" width="19"/>
    <col collapsed="false" customWidth="true" hidden="false" outlineLevel="0" max="9" min="9" style="24" width="16.43"/>
    <col collapsed="false" customWidth="true" hidden="false" outlineLevel="0" max="10" min="10" style="24" width="18.14"/>
    <col collapsed="false" customWidth="true" hidden="false" outlineLevel="0" max="11" min="11" style="24" width="17.57"/>
    <col collapsed="false" customWidth="true" hidden="false" outlineLevel="0" max="12" min="12" style="24" width="13.57"/>
    <col collapsed="false" customWidth="true" hidden="false" outlineLevel="0" max="13" min="13" style="24" width="13.86"/>
    <col collapsed="false" customWidth="true" hidden="false" outlineLevel="0" max="15" min="14" style="24" width="16.14"/>
    <col collapsed="false" customWidth="false" hidden="false" outlineLevel="0" max="16" min="16" style="24" width="9.14"/>
    <col collapsed="false" customWidth="true" hidden="false" outlineLevel="0" max="17" min="17" style="24" width="13.29"/>
    <col collapsed="false" customWidth="false" hidden="false" outlineLevel="0" max="16384" min="18" style="24" width="9.14"/>
  </cols>
  <sheetData>
    <row r="3" customFormat="false" ht="12.75" hidden="false" customHeight="false" outlineLevel="0" collapsed="false">
      <c r="A3" s="43" t="s">
        <v>77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customFormat="false" ht="12.75" hidden="false" customHeight="false" outlineLevel="0" collapsed="false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</row>
    <row r="5" customFormat="false" ht="12.75" hidden="false" customHeight="true" outlineLevel="0" collapsed="false">
      <c r="A5" s="45" t="s">
        <v>1</v>
      </c>
      <c r="B5" s="45" t="s">
        <v>2</v>
      </c>
      <c r="C5" s="45" t="s">
        <v>3</v>
      </c>
      <c r="D5" s="45"/>
      <c r="E5" s="45"/>
      <c r="F5" s="45"/>
      <c r="G5" s="45" t="s">
        <v>4</v>
      </c>
      <c r="H5" s="45" t="s">
        <v>5</v>
      </c>
      <c r="I5" s="45" t="s">
        <v>6</v>
      </c>
      <c r="J5" s="46" t="s">
        <v>7</v>
      </c>
      <c r="K5" s="45" t="s">
        <v>8</v>
      </c>
      <c r="L5" s="45" t="s">
        <v>9</v>
      </c>
      <c r="M5" s="45"/>
      <c r="N5" s="45"/>
      <c r="O5" s="45"/>
      <c r="P5" s="45"/>
      <c r="Q5" s="45" t="s">
        <v>10</v>
      </c>
    </row>
    <row r="6" customFormat="false" ht="10.5" hidden="false" customHeight="true" outlineLevel="0" collapsed="false">
      <c r="A6" s="45"/>
      <c r="B6" s="45"/>
      <c r="C6" s="46" t="s">
        <v>11</v>
      </c>
      <c r="D6" s="45" t="s">
        <v>12</v>
      </c>
      <c r="E6" s="45"/>
      <c r="F6" s="45"/>
      <c r="G6" s="45"/>
      <c r="H6" s="45"/>
      <c r="I6" s="45"/>
      <c r="J6" s="46"/>
      <c r="K6" s="45"/>
      <c r="L6" s="46" t="s">
        <v>13</v>
      </c>
      <c r="M6" s="47" t="s">
        <v>14</v>
      </c>
      <c r="N6" s="47"/>
      <c r="O6" s="47"/>
      <c r="P6" s="47"/>
      <c r="Q6" s="45"/>
    </row>
    <row r="7" customFormat="false" ht="30" hidden="false" customHeight="true" outlineLevel="0" collapsed="false">
      <c r="A7" s="45"/>
      <c r="B7" s="45"/>
      <c r="C7" s="46"/>
      <c r="D7" s="45" t="s">
        <v>15</v>
      </c>
      <c r="E7" s="45" t="s">
        <v>16</v>
      </c>
      <c r="F7" s="45" t="s">
        <v>17</v>
      </c>
      <c r="G7" s="45"/>
      <c r="H7" s="45"/>
      <c r="I7" s="45"/>
      <c r="J7" s="46"/>
      <c r="K7" s="45"/>
      <c r="L7" s="46"/>
      <c r="M7" s="45" t="s">
        <v>18</v>
      </c>
      <c r="N7" s="45" t="s">
        <v>19</v>
      </c>
      <c r="O7" s="45"/>
      <c r="P7" s="45" t="s">
        <v>20</v>
      </c>
      <c r="Q7" s="45"/>
    </row>
    <row r="8" customFormat="false" ht="95.25" hidden="false" customHeight="true" outlineLevel="0" collapsed="false">
      <c r="A8" s="45"/>
      <c r="B8" s="45"/>
      <c r="C8" s="46"/>
      <c r="D8" s="45"/>
      <c r="E8" s="45"/>
      <c r="F8" s="45"/>
      <c r="G8" s="45"/>
      <c r="H8" s="45"/>
      <c r="I8" s="45"/>
      <c r="J8" s="46"/>
      <c r="K8" s="45"/>
      <c r="L8" s="46"/>
      <c r="M8" s="45"/>
      <c r="N8" s="48" t="s">
        <v>21</v>
      </c>
      <c r="O8" s="48" t="s">
        <v>22</v>
      </c>
      <c r="P8" s="45"/>
      <c r="Q8" s="45"/>
    </row>
    <row r="9" customFormat="false" ht="12.75" hidden="false" customHeight="false" outlineLevel="0" collapsed="false">
      <c r="A9" s="49" t="n">
        <v>1</v>
      </c>
      <c r="B9" s="49" t="n">
        <v>2</v>
      </c>
      <c r="C9" s="49" t="n">
        <v>3</v>
      </c>
      <c r="D9" s="49" t="n">
        <v>4</v>
      </c>
      <c r="E9" s="49" t="n">
        <v>5</v>
      </c>
      <c r="F9" s="49" t="n">
        <v>6</v>
      </c>
      <c r="G9" s="49" t="n">
        <v>7</v>
      </c>
      <c r="H9" s="49" t="n">
        <v>8</v>
      </c>
      <c r="I9" s="49" t="n">
        <v>9</v>
      </c>
      <c r="J9" s="49" t="n">
        <v>10</v>
      </c>
      <c r="K9" s="49" t="n">
        <v>11</v>
      </c>
      <c r="L9" s="49" t="n">
        <v>12</v>
      </c>
      <c r="M9" s="49" t="n">
        <v>13</v>
      </c>
      <c r="N9" s="49" t="n">
        <v>14</v>
      </c>
      <c r="O9" s="49" t="n">
        <v>15</v>
      </c>
      <c r="P9" s="49" t="n">
        <v>16</v>
      </c>
      <c r="Q9" s="49" t="n">
        <v>17</v>
      </c>
    </row>
    <row r="10" customFormat="false" ht="32.25" hidden="false" customHeight="true" outlineLevel="0" collapsed="false">
      <c r="A10" s="50" t="s">
        <v>109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</row>
    <row r="11" customFormat="false" ht="12.75" hidden="false" customHeight="false" outlineLevel="0" collapsed="false">
      <c r="A11" s="51" t="s">
        <v>78</v>
      </c>
      <c r="B11" s="52"/>
      <c r="C11" s="52" t="n">
        <v>0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</row>
    <row r="12" customFormat="false" ht="12.75" hidden="false" customHeight="false" outlineLevel="0" collapsed="false">
      <c r="A12" s="51" t="s">
        <v>79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</row>
    <row r="13" customFormat="false" ht="12.75" hidden="false" customHeight="false" outlineLevel="0" collapsed="false">
      <c r="A13" s="51" t="s">
        <v>80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</row>
    <row r="14" customFormat="false" ht="12.75" hidden="false" customHeight="false" outlineLevel="0" collapsed="false">
      <c r="A14" s="51" t="s">
        <v>81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</row>
    <row r="15" customFormat="false" ht="12.75" hidden="false" customHeight="false" outlineLevel="0" collapsed="false">
      <c r="A15" s="51" t="s">
        <v>82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</row>
    <row r="16" customFormat="false" ht="12.75" hidden="false" customHeight="false" outlineLevel="0" collapsed="false">
      <c r="A16" s="51" t="s">
        <v>83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</row>
    <row r="17" customFormat="false" ht="12.75" hidden="false" customHeight="false" outlineLevel="0" collapsed="false">
      <c r="A17" s="51" t="s">
        <v>84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customFormat="false" ht="12.75" hidden="false" customHeight="false" outlineLevel="0" collapsed="false">
      <c r="A18" s="51" t="s">
        <v>85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</row>
    <row r="19" customFormat="false" ht="12.75" hidden="false" customHeight="false" outlineLevel="0" collapsed="false">
      <c r="A19" s="51" t="s">
        <v>86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</row>
    <row r="20" customFormat="false" ht="12.75" hidden="false" customHeight="false" outlineLevel="0" collapsed="false">
      <c r="A20" s="51" t="s">
        <v>87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</row>
    <row r="21" customFormat="false" ht="12.75" hidden="false" customHeight="false" outlineLevel="0" collapsed="false">
      <c r="A21" s="51" t="s">
        <v>88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</row>
    <row r="22" customFormat="false" ht="12.75" hidden="false" customHeight="false" outlineLevel="0" collapsed="false">
      <c r="A22" s="51" t="s">
        <v>89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</row>
    <row r="23" customFormat="false" ht="12.75" hidden="false" customHeight="false" outlineLevel="0" collapsed="false">
      <c r="A23" s="51" t="s">
        <v>90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</row>
    <row r="24" customFormat="false" ht="12.75" hidden="false" customHeight="false" outlineLevel="0" collapsed="false">
      <c r="A24" s="51" t="s">
        <v>91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</row>
    <row r="25" customFormat="false" ht="12.75" hidden="false" customHeight="false" outlineLevel="0" collapsed="false">
      <c r="A25" s="51" t="s">
        <v>92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</row>
    <row r="26" customFormat="false" ht="12.75" hidden="false" customHeight="false" outlineLevel="0" collapsed="false">
      <c r="A26" s="51" t="s">
        <v>93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</row>
    <row r="27" customFormat="false" ht="12.75" hidden="false" customHeight="false" outlineLevel="0" collapsed="false">
      <c r="A27" s="51" t="s">
        <v>94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</row>
    <row r="28" customFormat="false" ht="12.75" hidden="false" customHeight="false" outlineLevel="0" collapsed="false">
      <c r="A28" s="51" t="s">
        <v>95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</row>
    <row r="29" customFormat="false" ht="12.75" hidden="false" customHeight="false" outlineLevel="0" collapsed="false">
      <c r="A29" s="51" t="s">
        <v>96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</row>
    <row r="30" customFormat="false" ht="12.75" hidden="false" customHeight="false" outlineLevel="0" collapsed="false">
      <c r="A30" s="51" t="s">
        <v>97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</row>
    <row r="31" customFormat="false" ht="12.75" hidden="false" customHeight="false" outlineLevel="0" collapsed="false">
      <c r="A31" s="51" t="s">
        <v>98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</row>
    <row r="32" customFormat="false" ht="12.75" hidden="false" customHeight="false" outlineLevel="0" collapsed="false">
      <c r="A32" s="51" t="s">
        <v>99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</row>
    <row r="33" customFormat="false" ht="12.75" hidden="false" customHeight="false" outlineLevel="0" collapsed="false">
      <c r="A33" s="51" t="s">
        <v>100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</row>
    <row r="34" customFormat="false" ht="12.75" hidden="false" customHeight="false" outlineLevel="0" collapsed="false">
      <c r="A34" s="51" t="s">
        <v>101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</row>
    <row r="35" customFormat="false" ht="12.75" hidden="false" customHeight="false" outlineLevel="0" collapsed="false">
      <c r="A35" s="53" t="s">
        <v>102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</row>
    <row r="36" customFormat="false" ht="12.75" hidden="false" customHeight="false" outlineLevel="0" collapsed="false">
      <c r="A36" s="51" t="s">
        <v>103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</row>
    <row r="37" customFormat="false" ht="12.75" hidden="false" customHeight="false" outlineLevel="0" collapsed="false">
      <c r="A37" s="51" t="s">
        <v>104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</row>
    <row r="38" customFormat="false" ht="12.75" hidden="false" customHeight="false" outlineLevel="0" collapsed="false">
      <c r="A38" s="51" t="s">
        <v>105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</row>
    <row r="39" customFormat="false" ht="12.75" hidden="false" customHeight="false" outlineLevel="0" collapsed="false">
      <c r="A39" s="51" t="s">
        <v>106</v>
      </c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</row>
    <row r="40" customFormat="false" ht="12.75" hidden="false" customHeight="false" outlineLevel="0" collapsed="false">
      <c r="A40" s="55" t="s">
        <v>107</v>
      </c>
      <c r="B40" s="56" t="n">
        <f aca="false">SUM(B11:B39)</f>
        <v>0</v>
      </c>
      <c r="C40" s="57" t="n">
        <f aca="false">SUM(C11:C39)</f>
        <v>0</v>
      </c>
      <c r="D40" s="57" t="n">
        <f aca="false">SUM(D11:D39)</f>
        <v>0</v>
      </c>
      <c r="E40" s="57" t="n">
        <f aca="false">SUM(E11:E39)</f>
        <v>0</v>
      </c>
      <c r="F40" s="57" t="n">
        <f aca="false">SUM(F11:F39)</f>
        <v>0</v>
      </c>
      <c r="G40" s="57" t="n">
        <f aca="false">SUM(G11:G39)</f>
        <v>0</v>
      </c>
      <c r="H40" s="56" t="n">
        <f aca="false">SUM(H11:H39)</f>
        <v>0</v>
      </c>
      <c r="I40" s="56" t="n">
        <f aca="false">SUM(I11:I39)</f>
        <v>0</v>
      </c>
      <c r="J40" s="56" t="n">
        <f aca="false">SUM(J11:J39)</f>
        <v>0</v>
      </c>
      <c r="K40" s="56" t="n">
        <f aca="false">SUM(K11:K39)</f>
        <v>0</v>
      </c>
      <c r="L40" s="56" t="n">
        <f aca="false">SUM(L11:L39)</f>
        <v>0</v>
      </c>
      <c r="M40" s="56" t="n">
        <f aca="false">SUM(M11:M39)</f>
        <v>0</v>
      </c>
      <c r="N40" s="56" t="n">
        <f aca="false">SUM(N11:N39)</f>
        <v>0</v>
      </c>
      <c r="O40" s="56" t="n">
        <f aca="false">SUM(O11:O39)</f>
        <v>0</v>
      </c>
      <c r="P40" s="56" t="n">
        <f aca="false">SUM(P11:P39)</f>
        <v>0</v>
      </c>
      <c r="Q40" s="56" t="n">
        <f aca="false">SUM(Q11:Q39)</f>
        <v>0</v>
      </c>
    </row>
  </sheetData>
  <sheetProtection algorithmName="SHA-512" hashValue="QBKgJFk8f43Y2lZHODDXET9g1rCsmkscXbLKCpNskvJTOgNxGiB34MB3MwefrbYJkDVyShAf04Cty/78y22CVw==" saltValue="fg+uR/RuMky+rItn1NwJLg==" spinCount="100000" sheet="true" objects="true" scenarios="true"/>
  <protectedRanges>
    <protectedRange name="edit" sqref="B11:Q39"/>
  </protectedRanges>
  <mergeCells count="22">
    <mergeCell ref="A3:Q3"/>
    <mergeCell ref="A5:A8"/>
    <mergeCell ref="B5:B8"/>
    <mergeCell ref="C5:F5"/>
    <mergeCell ref="G5:G8"/>
    <mergeCell ref="H5:H8"/>
    <mergeCell ref="I5:I8"/>
    <mergeCell ref="J5:J8"/>
    <mergeCell ref="K5:K8"/>
    <mergeCell ref="L5:P5"/>
    <mergeCell ref="Q5:Q8"/>
    <mergeCell ref="C6:C8"/>
    <mergeCell ref="D6:F6"/>
    <mergeCell ref="L6:L8"/>
    <mergeCell ref="M6:P6"/>
    <mergeCell ref="D7:D8"/>
    <mergeCell ref="E7:E8"/>
    <mergeCell ref="F7:F8"/>
    <mergeCell ref="M7:M8"/>
    <mergeCell ref="N7:O7"/>
    <mergeCell ref="P7:P8"/>
    <mergeCell ref="A10:Q1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Q45"/>
  <sheetViews>
    <sheetView showFormulas="false" showGridLines="true" showRowColHeaders="true" showZeros="false" rightToLeft="false" tabSelected="false" showOutlineSymbols="true" defaultGridColor="true" view="pageBreakPreview" topLeftCell="A8" colorId="64" zoomScale="100" zoomScaleNormal="40" zoomScalePageLayoutView="100" workbookViewId="0">
      <selection pane="topLeft" activeCell="B11" activeCellId="0" sqref="B11"/>
    </sheetView>
  </sheetViews>
  <sheetFormatPr defaultColWidth="9.1484375" defaultRowHeight="12.75" zeroHeight="false" outlineLevelRow="0" outlineLevelCol="0"/>
  <cols>
    <col collapsed="false" customWidth="true" hidden="false" outlineLevel="0" max="1" min="1" style="24" width="85"/>
    <col collapsed="false" customWidth="true" hidden="false" outlineLevel="0" max="2" min="2" style="24" width="17.57"/>
    <col collapsed="false" customWidth="true" hidden="false" outlineLevel="0" max="3" min="3" style="24" width="13.71"/>
    <col collapsed="false" customWidth="true" hidden="false" outlineLevel="0" max="4" min="4" style="24" width="17.86"/>
    <col collapsed="false" customWidth="true" hidden="false" outlineLevel="0" max="5" min="5" style="24" width="18.14"/>
    <col collapsed="false" customWidth="true" hidden="false" outlineLevel="0" max="6" min="6" style="24" width="15.71"/>
    <col collapsed="false" customWidth="true" hidden="false" outlineLevel="0" max="7" min="7" style="24" width="23.57"/>
    <col collapsed="false" customWidth="true" hidden="false" outlineLevel="0" max="8" min="8" style="24" width="27.42"/>
    <col collapsed="false" customWidth="true" hidden="false" outlineLevel="0" max="9" min="9" style="24" width="18.57"/>
    <col collapsed="false" customWidth="true" hidden="false" outlineLevel="0" max="10" min="10" style="24" width="28.57"/>
    <col collapsed="false" customWidth="true" hidden="false" outlineLevel="0" max="11" min="11" style="24" width="23.14"/>
    <col collapsed="false" customWidth="true" hidden="false" outlineLevel="0" max="12" min="12" style="24" width="17.15"/>
    <col collapsed="false" customWidth="true" hidden="false" outlineLevel="0" max="13" min="13" style="24" width="22.57"/>
    <col collapsed="false" customWidth="true" hidden="false" outlineLevel="0" max="14" min="14" style="24" width="14.57"/>
    <col collapsed="false" customWidth="true" hidden="false" outlineLevel="0" max="16" min="15" style="24" width="19.42"/>
    <col collapsed="false" customWidth="true" hidden="false" outlineLevel="0" max="17" min="17" style="24" width="19.14"/>
    <col collapsed="false" customWidth="true" hidden="false" outlineLevel="0" max="18" min="18" style="24" width="19.71"/>
    <col collapsed="false" customWidth="false" hidden="false" outlineLevel="0" max="16384" min="19" style="24" width="9.14"/>
  </cols>
  <sheetData>
    <row r="3" customFormat="false" ht="38.25" hidden="false" customHeight="true" outlineLevel="0" collapsed="false">
      <c r="A3" s="25" t="s">
        <v>77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5" s="28" customFormat="true" ht="30.75" hidden="false" customHeight="true" outlineLevel="0" collapsed="false">
      <c r="A5" s="26" t="s">
        <v>1</v>
      </c>
      <c r="B5" s="26" t="s">
        <v>2</v>
      </c>
      <c r="C5" s="26" t="s">
        <v>3</v>
      </c>
      <c r="D5" s="26"/>
      <c r="E5" s="26"/>
      <c r="F5" s="26"/>
      <c r="G5" s="26" t="s">
        <v>4</v>
      </c>
      <c r="H5" s="26" t="s">
        <v>5</v>
      </c>
      <c r="I5" s="26" t="s">
        <v>6</v>
      </c>
      <c r="J5" s="27" t="s">
        <v>7</v>
      </c>
      <c r="K5" s="26" t="s">
        <v>8</v>
      </c>
      <c r="L5" s="26" t="s">
        <v>9</v>
      </c>
      <c r="M5" s="26"/>
      <c r="N5" s="26"/>
      <c r="O5" s="26"/>
      <c r="P5" s="26"/>
      <c r="Q5" s="26" t="s">
        <v>10</v>
      </c>
    </row>
    <row r="6" s="28" customFormat="true" ht="13.5" hidden="false" customHeight="true" outlineLevel="0" collapsed="false">
      <c r="A6" s="26"/>
      <c r="B6" s="26"/>
      <c r="C6" s="27" t="s">
        <v>11</v>
      </c>
      <c r="D6" s="26" t="s">
        <v>12</v>
      </c>
      <c r="E6" s="26"/>
      <c r="F6" s="26"/>
      <c r="G6" s="26"/>
      <c r="H6" s="26"/>
      <c r="I6" s="26"/>
      <c r="J6" s="27"/>
      <c r="K6" s="26"/>
      <c r="L6" s="27" t="s">
        <v>13</v>
      </c>
      <c r="M6" s="29" t="s">
        <v>14</v>
      </c>
      <c r="N6" s="29"/>
      <c r="O6" s="29"/>
      <c r="P6" s="29"/>
      <c r="Q6" s="26"/>
    </row>
    <row r="7" s="28" customFormat="true" ht="63.75" hidden="false" customHeight="true" outlineLevel="0" collapsed="false">
      <c r="A7" s="26"/>
      <c r="B7" s="26"/>
      <c r="C7" s="27"/>
      <c r="D7" s="26" t="s">
        <v>15</v>
      </c>
      <c r="E7" s="26" t="s">
        <v>16</v>
      </c>
      <c r="F7" s="26" t="s">
        <v>17</v>
      </c>
      <c r="G7" s="26"/>
      <c r="H7" s="26"/>
      <c r="I7" s="26"/>
      <c r="J7" s="27"/>
      <c r="K7" s="26"/>
      <c r="L7" s="27"/>
      <c r="M7" s="26" t="s">
        <v>18</v>
      </c>
      <c r="N7" s="26" t="s">
        <v>19</v>
      </c>
      <c r="O7" s="26"/>
      <c r="P7" s="26" t="s">
        <v>20</v>
      </c>
      <c r="Q7" s="26"/>
    </row>
    <row r="8" customFormat="false" ht="24.75" hidden="false" customHeight="true" outlineLevel="0" collapsed="false">
      <c r="A8" s="26"/>
      <c r="B8" s="26"/>
      <c r="C8" s="27"/>
      <c r="D8" s="26"/>
      <c r="E8" s="26"/>
      <c r="F8" s="26"/>
      <c r="G8" s="26"/>
      <c r="H8" s="26"/>
      <c r="I8" s="26"/>
      <c r="J8" s="27"/>
      <c r="K8" s="26"/>
      <c r="L8" s="27"/>
      <c r="M8" s="26"/>
      <c r="N8" s="30" t="s">
        <v>21</v>
      </c>
      <c r="O8" s="30" t="s">
        <v>22</v>
      </c>
      <c r="P8" s="26"/>
      <c r="Q8" s="26"/>
    </row>
    <row r="9" customFormat="false" ht="12.75" hidden="false" customHeight="false" outlineLevel="0" collapsed="false">
      <c r="A9" s="31" t="n">
        <v>1</v>
      </c>
      <c r="B9" s="31" t="n">
        <v>2</v>
      </c>
      <c r="C9" s="31" t="n">
        <v>3</v>
      </c>
      <c r="D9" s="31" t="n">
        <v>4</v>
      </c>
      <c r="E9" s="31" t="n">
        <v>5</v>
      </c>
      <c r="F9" s="31" t="n">
        <v>6</v>
      </c>
      <c r="G9" s="31" t="n">
        <v>7</v>
      </c>
      <c r="H9" s="31" t="n">
        <v>8</v>
      </c>
      <c r="I9" s="31" t="n">
        <v>9</v>
      </c>
      <c r="J9" s="31" t="n">
        <v>10</v>
      </c>
      <c r="K9" s="31" t="n">
        <v>11</v>
      </c>
      <c r="L9" s="31" t="n">
        <v>12</v>
      </c>
      <c r="M9" s="31" t="n">
        <v>13</v>
      </c>
      <c r="N9" s="31" t="n">
        <v>14</v>
      </c>
      <c r="O9" s="31" t="n">
        <v>15</v>
      </c>
      <c r="P9" s="31" t="n">
        <v>16</v>
      </c>
      <c r="Q9" s="31" t="n">
        <v>17</v>
      </c>
    </row>
    <row r="10" s="33" customFormat="true" ht="88.5" hidden="false" customHeight="true" outlineLevel="0" collapsed="false">
      <c r="A10" s="119" t="s">
        <v>143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</row>
    <row r="11" s="33" customFormat="true" ht="36" hidden="false" customHeight="true" outlineLevel="0" collapsed="false">
      <c r="A11" s="34" t="s">
        <v>78</v>
      </c>
      <c r="B11" s="107"/>
      <c r="C11" s="107" t="n">
        <v>0</v>
      </c>
      <c r="D11" s="107"/>
      <c r="E11" s="107"/>
      <c r="F11" s="107"/>
      <c r="G11" s="107"/>
      <c r="H11" s="107"/>
      <c r="I11" s="107"/>
      <c r="J11" s="107"/>
      <c r="K11" s="108"/>
      <c r="L11" s="107"/>
      <c r="M11" s="107"/>
      <c r="N11" s="107"/>
      <c r="O11" s="107"/>
      <c r="P11" s="107"/>
      <c r="Q11" s="107"/>
    </row>
    <row r="12" s="33" customFormat="true" ht="36" hidden="false" customHeight="true" outlineLevel="0" collapsed="false">
      <c r="A12" s="34" t="s">
        <v>79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8"/>
      <c r="L12" s="107"/>
      <c r="M12" s="107"/>
      <c r="N12" s="107"/>
      <c r="O12" s="107"/>
      <c r="P12" s="107"/>
      <c r="Q12" s="107"/>
    </row>
    <row r="13" s="33" customFormat="true" ht="36" hidden="false" customHeight="true" outlineLevel="0" collapsed="false">
      <c r="A13" s="34" t="s">
        <v>80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8"/>
      <c r="L13" s="107"/>
      <c r="M13" s="107"/>
      <c r="N13" s="107"/>
      <c r="O13" s="107"/>
      <c r="P13" s="107"/>
      <c r="Q13" s="107"/>
    </row>
    <row r="14" s="33" customFormat="true" ht="36" hidden="false" customHeight="true" outlineLevel="0" collapsed="false">
      <c r="A14" s="34" t="s">
        <v>81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8"/>
      <c r="L14" s="107"/>
      <c r="M14" s="107"/>
      <c r="N14" s="107"/>
      <c r="O14" s="107"/>
      <c r="P14" s="107"/>
      <c r="Q14" s="107"/>
    </row>
    <row r="15" s="33" customFormat="true" ht="36" hidden="false" customHeight="true" outlineLevel="0" collapsed="false">
      <c r="A15" s="34" t="s">
        <v>82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8"/>
      <c r="L15" s="107"/>
      <c r="M15" s="107"/>
      <c r="N15" s="107"/>
      <c r="O15" s="107"/>
      <c r="P15" s="107"/>
      <c r="Q15" s="107"/>
    </row>
    <row r="16" s="33" customFormat="true" ht="36" hidden="false" customHeight="true" outlineLevel="0" collapsed="false">
      <c r="A16" s="34" t="s">
        <v>83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8"/>
      <c r="L16" s="107"/>
      <c r="M16" s="107"/>
      <c r="N16" s="107"/>
      <c r="O16" s="107"/>
      <c r="P16" s="107"/>
      <c r="Q16" s="107"/>
    </row>
    <row r="17" s="33" customFormat="true" ht="36" hidden="false" customHeight="true" outlineLevel="0" collapsed="false">
      <c r="A17" s="34" t="s">
        <v>84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08"/>
      <c r="L17" s="107"/>
      <c r="M17" s="107"/>
      <c r="N17" s="107"/>
      <c r="O17" s="107"/>
      <c r="P17" s="107"/>
      <c r="Q17" s="107"/>
    </row>
    <row r="18" s="33" customFormat="true" ht="36" hidden="false" customHeight="true" outlineLevel="0" collapsed="false">
      <c r="A18" s="34" t="s">
        <v>85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08"/>
      <c r="L18" s="107"/>
      <c r="M18" s="107"/>
      <c r="N18" s="107"/>
      <c r="O18" s="107"/>
      <c r="P18" s="107"/>
      <c r="Q18" s="107"/>
    </row>
    <row r="19" s="33" customFormat="true" ht="36" hidden="false" customHeight="true" outlineLevel="0" collapsed="false">
      <c r="A19" s="34" t="s">
        <v>86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8"/>
      <c r="L19" s="107"/>
      <c r="M19" s="107"/>
      <c r="N19" s="107"/>
      <c r="O19" s="107"/>
      <c r="P19" s="107"/>
      <c r="Q19" s="107"/>
    </row>
    <row r="20" s="33" customFormat="true" ht="36" hidden="false" customHeight="true" outlineLevel="0" collapsed="false">
      <c r="A20" s="34" t="s">
        <v>87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8"/>
      <c r="L20" s="107"/>
      <c r="M20" s="107"/>
      <c r="N20" s="107"/>
      <c r="O20" s="107"/>
      <c r="P20" s="107"/>
      <c r="Q20" s="107"/>
    </row>
    <row r="21" s="33" customFormat="true" ht="36" hidden="false" customHeight="true" outlineLevel="0" collapsed="false">
      <c r="A21" s="34" t="s">
        <v>88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8"/>
      <c r="L21" s="107"/>
      <c r="M21" s="107"/>
      <c r="N21" s="107"/>
      <c r="O21" s="107"/>
      <c r="P21" s="107"/>
      <c r="Q21" s="107"/>
    </row>
    <row r="22" s="33" customFormat="true" ht="36" hidden="false" customHeight="true" outlineLevel="0" collapsed="false">
      <c r="A22" s="34" t="s">
        <v>89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8"/>
      <c r="L22" s="107"/>
      <c r="M22" s="107"/>
      <c r="N22" s="107"/>
      <c r="O22" s="107"/>
      <c r="P22" s="107"/>
      <c r="Q22" s="107"/>
    </row>
    <row r="23" s="33" customFormat="true" ht="36" hidden="false" customHeight="true" outlineLevel="0" collapsed="false">
      <c r="A23" s="34" t="s">
        <v>90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8"/>
      <c r="L23" s="107"/>
      <c r="M23" s="107"/>
      <c r="N23" s="107"/>
      <c r="O23" s="107"/>
      <c r="P23" s="107"/>
      <c r="Q23" s="107"/>
    </row>
    <row r="24" s="33" customFormat="true" ht="36" hidden="false" customHeight="true" outlineLevel="0" collapsed="false">
      <c r="A24" s="34" t="s">
        <v>91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8"/>
      <c r="L24" s="107"/>
      <c r="M24" s="107"/>
      <c r="N24" s="107"/>
      <c r="O24" s="107"/>
      <c r="P24" s="107"/>
      <c r="Q24" s="107"/>
    </row>
    <row r="25" s="33" customFormat="true" ht="36" hidden="false" customHeight="true" outlineLevel="0" collapsed="false">
      <c r="A25" s="34" t="s">
        <v>92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8"/>
      <c r="L25" s="107"/>
      <c r="M25" s="107"/>
      <c r="N25" s="107"/>
      <c r="O25" s="107"/>
      <c r="P25" s="107"/>
      <c r="Q25" s="107"/>
    </row>
    <row r="26" s="33" customFormat="true" ht="36" hidden="false" customHeight="true" outlineLevel="0" collapsed="false">
      <c r="A26" s="34" t="s">
        <v>93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8"/>
      <c r="L26" s="107"/>
      <c r="M26" s="107"/>
      <c r="N26" s="107"/>
      <c r="O26" s="107"/>
      <c r="P26" s="107"/>
      <c r="Q26" s="107"/>
    </row>
    <row r="27" s="33" customFormat="true" ht="36" hidden="false" customHeight="true" outlineLevel="0" collapsed="false">
      <c r="A27" s="34" t="s">
        <v>94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08"/>
      <c r="L27" s="107"/>
      <c r="M27" s="107"/>
      <c r="N27" s="107"/>
      <c r="O27" s="107"/>
      <c r="P27" s="107"/>
      <c r="Q27" s="107"/>
    </row>
    <row r="28" s="33" customFormat="true" ht="36" hidden="false" customHeight="true" outlineLevel="0" collapsed="false">
      <c r="A28" s="34" t="s">
        <v>95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8"/>
      <c r="L28" s="107"/>
      <c r="M28" s="107"/>
      <c r="N28" s="107"/>
      <c r="O28" s="107"/>
      <c r="P28" s="107"/>
      <c r="Q28" s="107"/>
    </row>
    <row r="29" s="33" customFormat="true" ht="36" hidden="false" customHeight="true" outlineLevel="0" collapsed="false">
      <c r="A29" s="34" t="s">
        <v>96</v>
      </c>
      <c r="B29" s="107"/>
      <c r="C29" s="107"/>
      <c r="D29" s="107"/>
      <c r="E29" s="107"/>
      <c r="F29" s="107"/>
      <c r="G29" s="107"/>
      <c r="H29" s="107"/>
      <c r="I29" s="107"/>
      <c r="J29" s="107"/>
      <c r="K29" s="108"/>
      <c r="L29" s="107"/>
      <c r="M29" s="107"/>
      <c r="N29" s="107"/>
      <c r="O29" s="107"/>
      <c r="P29" s="107"/>
      <c r="Q29" s="107"/>
    </row>
    <row r="30" s="33" customFormat="true" ht="36" hidden="false" customHeight="true" outlineLevel="0" collapsed="false">
      <c r="A30" s="34" t="s">
        <v>97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8"/>
      <c r="L30" s="107"/>
      <c r="M30" s="107"/>
      <c r="N30" s="107"/>
      <c r="O30" s="107"/>
      <c r="P30" s="107"/>
      <c r="Q30" s="107"/>
    </row>
    <row r="31" s="33" customFormat="true" ht="36" hidden="false" customHeight="true" outlineLevel="0" collapsed="false">
      <c r="A31" s="34" t="s">
        <v>98</v>
      </c>
      <c r="B31" s="107"/>
      <c r="C31" s="107"/>
      <c r="D31" s="107"/>
      <c r="E31" s="107"/>
      <c r="F31" s="107"/>
      <c r="G31" s="107"/>
      <c r="H31" s="107"/>
      <c r="I31" s="107"/>
      <c r="J31" s="107"/>
      <c r="K31" s="108"/>
      <c r="L31" s="107"/>
      <c r="M31" s="107"/>
      <c r="N31" s="107"/>
      <c r="O31" s="107"/>
      <c r="P31" s="107"/>
      <c r="Q31" s="107"/>
    </row>
    <row r="32" s="33" customFormat="true" ht="36" hidden="false" customHeight="true" outlineLevel="0" collapsed="false">
      <c r="A32" s="34" t="s">
        <v>99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8"/>
      <c r="L32" s="107"/>
      <c r="M32" s="107"/>
      <c r="N32" s="107"/>
      <c r="O32" s="107"/>
      <c r="P32" s="107"/>
      <c r="Q32" s="107"/>
    </row>
    <row r="33" s="33" customFormat="true" ht="36" hidden="false" customHeight="true" outlineLevel="0" collapsed="false">
      <c r="A33" s="34" t="s">
        <v>100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8"/>
      <c r="L33" s="107"/>
      <c r="M33" s="107"/>
      <c r="N33" s="107"/>
      <c r="O33" s="107"/>
      <c r="P33" s="107"/>
      <c r="Q33" s="107"/>
    </row>
    <row r="34" s="33" customFormat="true" ht="36" hidden="false" customHeight="true" outlineLevel="0" collapsed="false">
      <c r="A34" s="34" t="s">
        <v>101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8"/>
      <c r="L34" s="107"/>
      <c r="M34" s="107"/>
      <c r="N34" s="107"/>
      <c r="O34" s="107"/>
      <c r="P34" s="107"/>
      <c r="Q34" s="107"/>
    </row>
    <row r="35" s="33" customFormat="true" ht="36" hidden="false" customHeight="true" outlineLevel="0" collapsed="false">
      <c r="A35" s="34" t="s">
        <v>102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8"/>
      <c r="L35" s="107"/>
      <c r="M35" s="107"/>
      <c r="N35" s="107"/>
      <c r="O35" s="107"/>
      <c r="P35" s="107"/>
      <c r="Q35" s="107"/>
    </row>
    <row r="36" s="33" customFormat="true" ht="36" hidden="false" customHeight="true" outlineLevel="0" collapsed="false">
      <c r="A36" s="66" t="s">
        <v>103</v>
      </c>
      <c r="B36" s="107"/>
      <c r="C36" s="107"/>
      <c r="D36" s="107"/>
      <c r="E36" s="107"/>
      <c r="F36" s="107"/>
      <c r="G36" s="107"/>
      <c r="H36" s="107"/>
      <c r="I36" s="107"/>
      <c r="J36" s="107"/>
      <c r="K36" s="108"/>
      <c r="L36" s="107"/>
      <c r="M36" s="107"/>
      <c r="N36" s="107"/>
      <c r="O36" s="107"/>
      <c r="P36" s="107"/>
      <c r="Q36" s="107"/>
    </row>
    <row r="37" s="33" customFormat="true" ht="36" hidden="false" customHeight="true" outlineLevel="0" collapsed="false">
      <c r="A37" s="34" t="s">
        <v>104</v>
      </c>
      <c r="B37" s="107"/>
      <c r="C37" s="107"/>
      <c r="D37" s="107"/>
      <c r="E37" s="107"/>
      <c r="F37" s="107"/>
      <c r="G37" s="107"/>
      <c r="H37" s="107"/>
      <c r="I37" s="107"/>
      <c r="J37" s="107"/>
      <c r="K37" s="108"/>
      <c r="L37" s="107"/>
      <c r="M37" s="107"/>
      <c r="N37" s="107"/>
      <c r="O37" s="107"/>
      <c r="P37" s="107"/>
      <c r="Q37" s="107"/>
    </row>
    <row r="38" s="33" customFormat="true" ht="36" hidden="false" customHeight="true" outlineLevel="0" collapsed="false">
      <c r="A38" s="34" t="s">
        <v>105</v>
      </c>
      <c r="B38" s="107"/>
      <c r="C38" s="107"/>
      <c r="D38" s="107"/>
      <c r="E38" s="107"/>
      <c r="F38" s="107"/>
      <c r="G38" s="107"/>
      <c r="H38" s="107"/>
      <c r="I38" s="107"/>
      <c r="J38" s="107"/>
      <c r="K38" s="108"/>
      <c r="L38" s="107"/>
      <c r="M38" s="107"/>
      <c r="N38" s="107"/>
      <c r="O38" s="107"/>
      <c r="P38" s="107"/>
      <c r="Q38" s="107"/>
    </row>
    <row r="39" s="33" customFormat="true" ht="36" hidden="false" customHeight="true" outlineLevel="0" collapsed="false">
      <c r="A39" s="34" t="s">
        <v>106</v>
      </c>
      <c r="B39" s="107"/>
      <c r="C39" s="107"/>
      <c r="D39" s="107"/>
      <c r="E39" s="107"/>
      <c r="F39" s="107"/>
      <c r="G39" s="107"/>
      <c r="H39" s="107"/>
      <c r="I39" s="107"/>
      <c r="J39" s="107"/>
      <c r="K39" s="108"/>
      <c r="L39" s="107"/>
      <c r="M39" s="107"/>
      <c r="N39" s="107"/>
      <c r="O39" s="107"/>
      <c r="P39" s="107"/>
      <c r="Q39" s="107"/>
    </row>
    <row r="40" customFormat="false" ht="32.25" hidden="false" customHeight="true" outlineLevel="0" collapsed="false">
      <c r="A40" s="38" t="s">
        <v>107</v>
      </c>
      <c r="B40" s="39" t="n">
        <f aca="false">SUM(B11:B39)</f>
        <v>0</v>
      </c>
      <c r="C40" s="39" t="n">
        <f aca="false">SUM(C11:C39)</f>
        <v>0</v>
      </c>
      <c r="D40" s="39" t="n">
        <f aca="false">SUM(D11:D39)</f>
        <v>0</v>
      </c>
      <c r="E40" s="39" t="n">
        <f aca="false">SUM(E11:E39)</f>
        <v>0</v>
      </c>
      <c r="F40" s="39" t="n">
        <f aca="false">SUM(F11:F39)</f>
        <v>0</v>
      </c>
      <c r="G40" s="39" t="n">
        <f aca="false">SUM(G11:G39)</f>
        <v>0</v>
      </c>
      <c r="H40" s="39" t="n">
        <f aca="false">SUM(H11:H39)</f>
        <v>0</v>
      </c>
      <c r="I40" s="39" t="n">
        <f aca="false">SUM(I11:I39)</f>
        <v>0</v>
      </c>
      <c r="J40" s="39" t="n">
        <f aca="false">SUM(J11:J39)</f>
        <v>0</v>
      </c>
      <c r="K40" s="39" t="n">
        <f aca="false">SUM(K11:K39)</f>
        <v>0</v>
      </c>
      <c r="L40" s="39" t="n">
        <f aca="false">SUM(L11:L39)</f>
        <v>0</v>
      </c>
      <c r="M40" s="39" t="n">
        <f aca="false">SUM(M11:M39)</f>
        <v>0</v>
      </c>
      <c r="N40" s="39" t="n">
        <f aca="false">SUM(N11:N39)</f>
        <v>0</v>
      </c>
      <c r="O40" s="39" t="n">
        <f aca="false">SUM(O11:O39)</f>
        <v>0</v>
      </c>
      <c r="P40" s="39" t="n">
        <f aca="false">SUM(P11:P39)</f>
        <v>0</v>
      </c>
      <c r="Q40" s="39" t="n">
        <f aca="false">SUM(Q11:Q39)</f>
        <v>0</v>
      </c>
    </row>
    <row r="41" customFormat="false" ht="17.25" hidden="false" customHeight="true" outlineLevel="0" collapsed="false">
      <c r="A41" s="41"/>
    </row>
    <row r="42" customFormat="false" ht="22.5" hidden="false" customHeight="true" outlineLevel="0" collapsed="false">
      <c r="A42" s="118"/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</row>
    <row r="43" customFormat="false" ht="17.25" hidden="false" customHeight="true" outlineLevel="0" collapsed="false">
      <c r="A43" s="41"/>
    </row>
    <row r="44" customFormat="false" ht="17.25" hidden="false" customHeight="true" outlineLevel="0" collapsed="false">
      <c r="A44" s="41"/>
    </row>
    <row r="45" customFormat="false" ht="17.25" hidden="false" customHeight="true" outlineLevel="0" collapsed="false">
      <c r="A45" s="41"/>
    </row>
  </sheetData>
  <sheetProtection algorithmName="SHA-512" hashValue="PN6j8kB3RhCFfFxnELyANosgVLhWZptSevnilw3cC9lCKLNfODV7irTQbYDucOxHprzXRz49C25dNdqnjPPlXQ==" saltValue="IwfICg6bEV4qIZUXvIp/Yg==" spinCount="100000" sheet="true" objects="true" scenarios="true"/>
  <protectedRanges>
    <protectedRange name="edit" sqref="B11:Q39"/>
  </protectedRanges>
  <mergeCells count="23">
    <mergeCell ref="A3:Q3"/>
    <mergeCell ref="A5:A8"/>
    <mergeCell ref="B5:B8"/>
    <mergeCell ref="C5:F5"/>
    <mergeCell ref="G5:G8"/>
    <mergeCell ref="H5:H8"/>
    <mergeCell ref="I5:I8"/>
    <mergeCell ref="J5:J8"/>
    <mergeCell ref="K5:K8"/>
    <mergeCell ref="L5:P5"/>
    <mergeCell ref="Q5:Q8"/>
    <mergeCell ref="C6:C8"/>
    <mergeCell ref="D6:F6"/>
    <mergeCell ref="L6:L8"/>
    <mergeCell ref="M6:P6"/>
    <mergeCell ref="D7:D8"/>
    <mergeCell ref="E7:E8"/>
    <mergeCell ref="F7:F8"/>
    <mergeCell ref="M7:M8"/>
    <mergeCell ref="N7:O7"/>
    <mergeCell ref="P7:P8"/>
    <mergeCell ref="A10:Q10"/>
    <mergeCell ref="A42:Q4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Q45"/>
  <sheetViews>
    <sheetView showFormulas="false" showGridLines="true" showRowColHeaders="true" showZeros="false" rightToLeft="false" tabSelected="false" showOutlineSymbols="true" defaultGridColor="true" view="pageBreakPreview" topLeftCell="A1" colorId="64" zoomScale="100" zoomScaleNormal="50" zoomScalePageLayoutView="100" workbookViewId="0">
      <selection pane="topLeft" activeCell="B11" activeCellId="0" sqref="B11"/>
    </sheetView>
  </sheetViews>
  <sheetFormatPr defaultColWidth="9.1484375" defaultRowHeight="12.75" zeroHeight="false" outlineLevelRow="0" outlineLevelCol="0"/>
  <cols>
    <col collapsed="false" customWidth="true" hidden="false" outlineLevel="0" max="1" min="1" style="24" width="85.57"/>
    <col collapsed="false" customWidth="true" hidden="false" outlineLevel="0" max="2" min="2" style="24" width="17.57"/>
    <col collapsed="false" customWidth="true" hidden="false" outlineLevel="0" max="3" min="3" style="24" width="13.71"/>
    <col collapsed="false" customWidth="true" hidden="false" outlineLevel="0" max="4" min="4" style="24" width="17.86"/>
    <col collapsed="false" customWidth="true" hidden="false" outlineLevel="0" max="5" min="5" style="24" width="18.14"/>
    <col collapsed="false" customWidth="true" hidden="false" outlineLevel="0" max="6" min="6" style="24" width="15.71"/>
    <col collapsed="false" customWidth="true" hidden="false" outlineLevel="0" max="7" min="7" style="24" width="23.57"/>
    <col collapsed="false" customWidth="true" hidden="false" outlineLevel="0" max="8" min="8" style="24" width="27.42"/>
    <col collapsed="false" customWidth="true" hidden="false" outlineLevel="0" max="9" min="9" style="24" width="18.57"/>
    <col collapsed="false" customWidth="true" hidden="false" outlineLevel="0" max="10" min="10" style="24" width="28.57"/>
    <col collapsed="false" customWidth="true" hidden="false" outlineLevel="0" max="11" min="11" style="24" width="23.14"/>
    <col collapsed="false" customWidth="true" hidden="false" outlineLevel="0" max="12" min="12" style="24" width="17.15"/>
    <col collapsed="false" customWidth="true" hidden="false" outlineLevel="0" max="13" min="13" style="24" width="22.57"/>
    <col collapsed="false" customWidth="true" hidden="false" outlineLevel="0" max="14" min="14" style="24" width="14.57"/>
    <col collapsed="false" customWidth="true" hidden="false" outlineLevel="0" max="16" min="15" style="24" width="19.42"/>
    <col collapsed="false" customWidth="true" hidden="false" outlineLevel="0" max="17" min="17" style="24" width="19.14"/>
    <col collapsed="false" customWidth="true" hidden="false" outlineLevel="0" max="18" min="18" style="24" width="19.71"/>
    <col collapsed="false" customWidth="false" hidden="false" outlineLevel="0" max="16384" min="19" style="24" width="9.14"/>
  </cols>
  <sheetData>
    <row r="3" customFormat="false" ht="38.25" hidden="false" customHeight="true" outlineLevel="0" collapsed="false">
      <c r="A3" s="25" t="s">
        <v>77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5" s="28" customFormat="true" ht="30.75" hidden="false" customHeight="true" outlineLevel="0" collapsed="false">
      <c r="A5" s="26" t="s">
        <v>1</v>
      </c>
      <c r="B5" s="26" t="s">
        <v>2</v>
      </c>
      <c r="C5" s="26" t="s">
        <v>3</v>
      </c>
      <c r="D5" s="26"/>
      <c r="E5" s="26"/>
      <c r="F5" s="26"/>
      <c r="G5" s="26" t="s">
        <v>4</v>
      </c>
      <c r="H5" s="26" t="s">
        <v>5</v>
      </c>
      <c r="I5" s="26" t="s">
        <v>6</v>
      </c>
      <c r="J5" s="27" t="s">
        <v>7</v>
      </c>
      <c r="K5" s="26" t="s">
        <v>8</v>
      </c>
      <c r="L5" s="26" t="s">
        <v>9</v>
      </c>
      <c r="M5" s="26"/>
      <c r="N5" s="26"/>
      <c r="O5" s="26"/>
      <c r="P5" s="26"/>
      <c r="Q5" s="26" t="s">
        <v>10</v>
      </c>
    </row>
    <row r="6" s="28" customFormat="true" ht="13.5" hidden="false" customHeight="true" outlineLevel="0" collapsed="false">
      <c r="A6" s="26"/>
      <c r="B6" s="26"/>
      <c r="C6" s="27" t="s">
        <v>11</v>
      </c>
      <c r="D6" s="26" t="s">
        <v>12</v>
      </c>
      <c r="E6" s="26"/>
      <c r="F6" s="26"/>
      <c r="G6" s="26"/>
      <c r="H6" s="26"/>
      <c r="I6" s="26"/>
      <c r="J6" s="27"/>
      <c r="K6" s="26"/>
      <c r="L6" s="27" t="s">
        <v>13</v>
      </c>
      <c r="M6" s="29" t="s">
        <v>14</v>
      </c>
      <c r="N6" s="29"/>
      <c r="O6" s="29"/>
      <c r="P6" s="29"/>
      <c r="Q6" s="26"/>
    </row>
    <row r="7" s="28" customFormat="true" ht="63.75" hidden="false" customHeight="true" outlineLevel="0" collapsed="false">
      <c r="A7" s="26"/>
      <c r="B7" s="26"/>
      <c r="C7" s="27"/>
      <c r="D7" s="26" t="s">
        <v>15</v>
      </c>
      <c r="E7" s="26" t="s">
        <v>16</v>
      </c>
      <c r="F7" s="26" t="s">
        <v>17</v>
      </c>
      <c r="G7" s="26"/>
      <c r="H7" s="26"/>
      <c r="I7" s="26"/>
      <c r="J7" s="27"/>
      <c r="K7" s="26"/>
      <c r="L7" s="27"/>
      <c r="M7" s="26" t="s">
        <v>18</v>
      </c>
      <c r="N7" s="26" t="s">
        <v>19</v>
      </c>
      <c r="O7" s="26"/>
      <c r="P7" s="26" t="s">
        <v>20</v>
      </c>
      <c r="Q7" s="26"/>
    </row>
    <row r="8" customFormat="false" ht="24.75" hidden="false" customHeight="true" outlineLevel="0" collapsed="false">
      <c r="A8" s="26"/>
      <c r="B8" s="26"/>
      <c r="C8" s="27"/>
      <c r="D8" s="26"/>
      <c r="E8" s="26"/>
      <c r="F8" s="26"/>
      <c r="G8" s="26"/>
      <c r="H8" s="26"/>
      <c r="I8" s="26"/>
      <c r="J8" s="27"/>
      <c r="K8" s="26"/>
      <c r="L8" s="27"/>
      <c r="M8" s="26"/>
      <c r="N8" s="30" t="s">
        <v>21</v>
      </c>
      <c r="O8" s="30" t="s">
        <v>22</v>
      </c>
      <c r="P8" s="26"/>
      <c r="Q8" s="26"/>
    </row>
    <row r="9" customFormat="false" ht="12.75" hidden="false" customHeight="false" outlineLevel="0" collapsed="false">
      <c r="A9" s="31" t="n">
        <v>1</v>
      </c>
      <c r="B9" s="31" t="n">
        <v>2</v>
      </c>
      <c r="C9" s="31" t="n">
        <v>3</v>
      </c>
      <c r="D9" s="31" t="n">
        <v>4</v>
      </c>
      <c r="E9" s="31" t="n">
        <v>5</v>
      </c>
      <c r="F9" s="31" t="n">
        <v>6</v>
      </c>
      <c r="G9" s="31" t="n">
        <v>7</v>
      </c>
      <c r="H9" s="31" t="n">
        <v>8</v>
      </c>
      <c r="I9" s="31" t="n">
        <v>9</v>
      </c>
      <c r="J9" s="31" t="n">
        <v>10</v>
      </c>
      <c r="K9" s="31" t="n">
        <v>11</v>
      </c>
      <c r="L9" s="31" t="n">
        <v>12</v>
      </c>
      <c r="M9" s="31" t="n">
        <v>13</v>
      </c>
      <c r="N9" s="31" t="n">
        <v>14</v>
      </c>
      <c r="O9" s="31" t="n">
        <v>15</v>
      </c>
      <c r="P9" s="31" t="n">
        <v>16</v>
      </c>
      <c r="Q9" s="31" t="n">
        <v>17</v>
      </c>
    </row>
    <row r="10" s="33" customFormat="true" ht="89.25" hidden="false" customHeight="true" outlineLevel="0" collapsed="false">
      <c r="A10" s="119" t="s">
        <v>144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</row>
    <row r="11" s="33" customFormat="true" ht="36" hidden="false" customHeight="true" outlineLevel="0" collapsed="false">
      <c r="A11" s="34" t="s">
        <v>78</v>
      </c>
      <c r="B11" s="107"/>
      <c r="C11" s="107" t="n">
        <v>0</v>
      </c>
      <c r="D11" s="107"/>
      <c r="E11" s="107"/>
      <c r="F11" s="107"/>
      <c r="G11" s="107"/>
      <c r="H11" s="107"/>
      <c r="I11" s="107"/>
      <c r="J11" s="107"/>
      <c r="K11" s="108"/>
      <c r="L11" s="107"/>
      <c r="M11" s="107"/>
      <c r="N11" s="107"/>
      <c r="O11" s="107"/>
      <c r="P11" s="107"/>
      <c r="Q11" s="107"/>
    </row>
    <row r="12" s="33" customFormat="true" ht="36" hidden="false" customHeight="true" outlineLevel="0" collapsed="false">
      <c r="A12" s="34" t="s">
        <v>79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8"/>
      <c r="L12" s="107"/>
      <c r="M12" s="107"/>
      <c r="N12" s="107"/>
      <c r="O12" s="107"/>
      <c r="P12" s="107"/>
      <c r="Q12" s="107"/>
    </row>
    <row r="13" s="33" customFormat="true" ht="36" hidden="false" customHeight="true" outlineLevel="0" collapsed="false">
      <c r="A13" s="34" t="s">
        <v>80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8"/>
      <c r="L13" s="107"/>
      <c r="M13" s="107"/>
      <c r="N13" s="107"/>
      <c r="O13" s="107"/>
      <c r="P13" s="107"/>
      <c r="Q13" s="107"/>
    </row>
    <row r="14" s="33" customFormat="true" ht="36" hidden="false" customHeight="true" outlineLevel="0" collapsed="false">
      <c r="A14" s="34" t="s">
        <v>81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8"/>
      <c r="L14" s="107"/>
      <c r="M14" s="107"/>
      <c r="N14" s="107"/>
      <c r="O14" s="107"/>
      <c r="P14" s="107"/>
      <c r="Q14" s="107"/>
    </row>
    <row r="15" s="33" customFormat="true" ht="36" hidden="false" customHeight="true" outlineLevel="0" collapsed="false">
      <c r="A15" s="34" t="s">
        <v>82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8"/>
      <c r="L15" s="107"/>
      <c r="M15" s="107"/>
      <c r="N15" s="107"/>
      <c r="O15" s="107"/>
      <c r="P15" s="107"/>
      <c r="Q15" s="107"/>
    </row>
    <row r="16" s="33" customFormat="true" ht="36" hidden="false" customHeight="true" outlineLevel="0" collapsed="false">
      <c r="A16" s="34" t="s">
        <v>83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8"/>
      <c r="L16" s="107"/>
      <c r="M16" s="107"/>
      <c r="N16" s="107"/>
      <c r="O16" s="107"/>
      <c r="P16" s="107"/>
      <c r="Q16" s="107"/>
    </row>
    <row r="17" s="33" customFormat="true" ht="36" hidden="false" customHeight="true" outlineLevel="0" collapsed="false">
      <c r="A17" s="34" t="s">
        <v>84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08"/>
      <c r="L17" s="107"/>
      <c r="M17" s="107"/>
      <c r="N17" s="107"/>
      <c r="O17" s="107"/>
      <c r="P17" s="107"/>
      <c r="Q17" s="107"/>
    </row>
    <row r="18" s="33" customFormat="true" ht="36" hidden="false" customHeight="true" outlineLevel="0" collapsed="false">
      <c r="A18" s="34" t="s">
        <v>85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08"/>
      <c r="L18" s="107"/>
      <c r="M18" s="107"/>
      <c r="N18" s="107"/>
      <c r="O18" s="107"/>
      <c r="P18" s="107"/>
      <c r="Q18" s="107"/>
    </row>
    <row r="19" s="33" customFormat="true" ht="36" hidden="false" customHeight="true" outlineLevel="0" collapsed="false">
      <c r="A19" s="34" t="s">
        <v>86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8"/>
      <c r="L19" s="107"/>
      <c r="M19" s="107"/>
      <c r="N19" s="107"/>
      <c r="O19" s="107"/>
      <c r="P19" s="107"/>
      <c r="Q19" s="107"/>
    </row>
    <row r="20" s="33" customFormat="true" ht="36" hidden="false" customHeight="true" outlineLevel="0" collapsed="false">
      <c r="A20" s="34" t="s">
        <v>87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8"/>
      <c r="L20" s="107"/>
      <c r="M20" s="107"/>
      <c r="N20" s="107"/>
      <c r="O20" s="107"/>
      <c r="P20" s="107"/>
      <c r="Q20" s="107"/>
    </row>
    <row r="21" s="33" customFormat="true" ht="36" hidden="false" customHeight="true" outlineLevel="0" collapsed="false">
      <c r="A21" s="34" t="s">
        <v>88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8"/>
      <c r="L21" s="107"/>
      <c r="M21" s="107"/>
      <c r="N21" s="107"/>
      <c r="O21" s="107"/>
      <c r="P21" s="107"/>
      <c r="Q21" s="107"/>
    </row>
    <row r="22" s="33" customFormat="true" ht="36" hidden="false" customHeight="true" outlineLevel="0" collapsed="false">
      <c r="A22" s="34" t="s">
        <v>89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8"/>
      <c r="L22" s="107"/>
      <c r="M22" s="107"/>
      <c r="N22" s="107"/>
      <c r="O22" s="107"/>
      <c r="P22" s="107"/>
      <c r="Q22" s="107"/>
    </row>
    <row r="23" s="33" customFormat="true" ht="36" hidden="false" customHeight="true" outlineLevel="0" collapsed="false">
      <c r="A23" s="34" t="s">
        <v>90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8"/>
      <c r="L23" s="107"/>
      <c r="M23" s="107"/>
      <c r="N23" s="107"/>
      <c r="O23" s="107"/>
      <c r="P23" s="107"/>
      <c r="Q23" s="107"/>
    </row>
    <row r="24" s="33" customFormat="true" ht="36" hidden="false" customHeight="true" outlineLevel="0" collapsed="false">
      <c r="A24" s="34" t="s">
        <v>91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8"/>
      <c r="L24" s="107"/>
      <c r="M24" s="107"/>
      <c r="N24" s="107"/>
      <c r="O24" s="107"/>
      <c r="P24" s="107"/>
      <c r="Q24" s="107"/>
    </row>
    <row r="25" s="33" customFormat="true" ht="36" hidden="false" customHeight="true" outlineLevel="0" collapsed="false">
      <c r="A25" s="34" t="s">
        <v>92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8"/>
      <c r="L25" s="107"/>
      <c r="M25" s="107"/>
      <c r="N25" s="107"/>
      <c r="O25" s="107"/>
      <c r="P25" s="107"/>
      <c r="Q25" s="107"/>
    </row>
    <row r="26" s="33" customFormat="true" ht="36" hidden="false" customHeight="true" outlineLevel="0" collapsed="false">
      <c r="A26" s="34" t="s">
        <v>93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8"/>
      <c r="L26" s="107"/>
      <c r="M26" s="107"/>
      <c r="N26" s="107"/>
      <c r="O26" s="107"/>
      <c r="P26" s="107"/>
      <c r="Q26" s="107"/>
    </row>
    <row r="27" s="33" customFormat="true" ht="36" hidden="false" customHeight="true" outlineLevel="0" collapsed="false">
      <c r="A27" s="34" t="s">
        <v>94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08"/>
      <c r="L27" s="107"/>
      <c r="M27" s="107"/>
      <c r="N27" s="107"/>
      <c r="O27" s="107"/>
      <c r="P27" s="107"/>
      <c r="Q27" s="107"/>
    </row>
    <row r="28" s="33" customFormat="true" ht="36" hidden="false" customHeight="true" outlineLevel="0" collapsed="false">
      <c r="A28" s="34" t="s">
        <v>95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8"/>
      <c r="L28" s="107"/>
      <c r="M28" s="107"/>
      <c r="N28" s="107"/>
      <c r="O28" s="107"/>
      <c r="P28" s="107"/>
      <c r="Q28" s="107"/>
    </row>
    <row r="29" s="33" customFormat="true" ht="36" hidden="false" customHeight="true" outlineLevel="0" collapsed="false">
      <c r="A29" s="34" t="s">
        <v>96</v>
      </c>
      <c r="B29" s="107"/>
      <c r="C29" s="107"/>
      <c r="D29" s="107"/>
      <c r="E29" s="107"/>
      <c r="F29" s="107"/>
      <c r="G29" s="107"/>
      <c r="H29" s="107"/>
      <c r="I29" s="107"/>
      <c r="J29" s="107"/>
      <c r="K29" s="108"/>
      <c r="L29" s="107"/>
      <c r="M29" s="107"/>
      <c r="N29" s="107"/>
      <c r="O29" s="107"/>
      <c r="P29" s="107"/>
      <c r="Q29" s="107"/>
    </row>
    <row r="30" s="33" customFormat="true" ht="36" hidden="false" customHeight="true" outlineLevel="0" collapsed="false">
      <c r="A30" s="34" t="s">
        <v>97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8"/>
      <c r="L30" s="107"/>
      <c r="M30" s="107"/>
      <c r="N30" s="107"/>
      <c r="O30" s="107"/>
      <c r="P30" s="107"/>
      <c r="Q30" s="107"/>
    </row>
    <row r="31" s="33" customFormat="true" ht="36" hidden="false" customHeight="true" outlineLevel="0" collapsed="false">
      <c r="A31" s="34" t="s">
        <v>98</v>
      </c>
      <c r="B31" s="107"/>
      <c r="C31" s="107"/>
      <c r="D31" s="107"/>
      <c r="E31" s="107"/>
      <c r="F31" s="107"/>
      <c r="G31" s="107"/>
      <c r="H31" s="107"/>
      <c r="I31" s="107"/>
      <c r="J31" s="107"/>
      <c r="K31" s="108"/>
      <c r="L31" s="107"/>
      <c r="M31" s="107"/>
      <c r="N31" s="107"/>
      <c r="O31" s="107"/>
      <c r="P31" s="107"/>
      <c r="Q31" s="107"/>
    </row>
    <row r="32" s="33" customFormat="true" ht="36" hidden="false" customHeight="true" outlineLevel="0" collapsed="false">
      <c r="A32" s="34" t="s">
        <v>99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8"/>
      <c r="L32" s="107"/>
      <c r="M32" s="107"/>
      <c r="N32" s="107"/>
      <c r="O32" s="107"/>
      <c r="P32" s="107"/>
      <c r="Q32" s="107"/>
    </row>
    <row r="33" s="33" customFormat="true" ht="36" hidden="false" customHeight="true" outlineLevel="0" collapsed="false">
      <c r="A33" s="34" t="s">
        <v>100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8"/>
      <c r="L33" s="107"/>
      <c r="M33" s="107"/>
      <c r="N33" s="107"/>
      <c r="O33" s="107"/>
      <c r="P33" s="107"/>
      <c r="Q33" s="107"/>
    </row>
    <row r="34" s="33" customFormat="true" ht="36" hidden="false" customHeight="true" outlineLevel="0" collapsed="false">
      <c r="A34" s="34" t="s">
        <v>101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8"/>
      <c r="L34" s="107"/>
      <c r="M34" s="107"/>
      <c r="N34" s="107"/>
      <c r="O34" s="107"/>
      <c r="P34" s="107"/>
      <c r="Q34" s="107"/>
    </row>
    <row r="35" s="33" customFormat="true" ht="36" hidden="false" customHeight="true" outlineLevel="0" collapsed="false">
      <c r="A35" s="34" t="s">
        <v>102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8"/>
      <c r="L35" s="107"/>
      <c r="M35" s="107"/>
      <c r="N35" s="107"/>
      <c r="O35" s="107"/>
      <c r="P35" s="107"/>
      <c r="Q35" s="107"/>
    </row>
    <row r="36" s="33" customFormat="true" ht="36" hidden="false" customHeight="true" outlineLevel="0" collapsed="false">
      <c r="A36" s="66" t="s">
        <v>103</v>
      </c>
      <c r="B36" s="107"/>
      <c r="C36" s="107"/>
      <c r="D36" s="107"/>
      <c r="E36" s="107"/>
      <c r="F36" s="107"/>
      <c r="G36" s="107"/>
      <c r="H36" s="107"/>
      <c r="I36" s="107"/>
      <c r="J36" s="107"/>
      <c r="K36" s="108"/>
      <c r="L36" s="107"/>
      <c r="M36" s="107"/>
      <c r="N36" s="107"/>
      <c r="O36" s="107"/>
      <c r="P36" s="107"/>
      <c r="Q36" s="107"/>
    </row>
    <row r="37" s="33" customFormat="true" ht="36" hidden="false" customHeight="true" outlineLevel="0" collapsed="false">
      <c r="A37" s="34" t="s">
        <v>104</v>
      </c>
      <c r="B37" s="107"/>
      <c r="C37" s="107"/>
      <c r="D37" s="107"/>
      <c r="E37" s="107"/>
      <c r="F37" s="107"/>
      <c r="G37" s="107"/>
      <c r="H37" s="107"/>
      <c r="I37" s="107"/>
      <c r="J37" s="107"/>
      <c r="K37" s="108"/>
      <c r="L37" s="107"/>
      <c r="M37" s="107"/>
      <c r="N37" s="107"/>
      <c r="O37" s="107"/>
      <c r="P37" s="107"/>
      <c r="Q37" s="107"/>
    </row>
    <row r="38" s="33" customFormat="true" ht="36" hidden="false" customHeight="true" outlineLevel="0" collapsed="false">
      <c r="A38" s="34" t="s">
        <v>105</v>
      </c>
      <c r="B38" s="107"/>
      <c r="C38" s="107"/>
      <c r="D38" s="107"/>
      <c r="E38" s="107"/>
      <c r="F38" s="107"/>
      <c r="G38" s="107"/>
      <c r="H38" s="107"/>
      <c r="I38" s="107"/>
      <c r="J38" s="107"/>
      <c r="K38" s="108"/>
      <c r="L38" s="107"/>
      <c r="M38" s="107"/>
      <c r="N38" s="107"/>
      <c r="O38" s="107"/>
      <c r="P38" s="107"/>
      <c r="Q38" s="107"/>
    </row>
    <row r="39" s="33" customFormat="true" ht="36" hidden="false" customHeight="true" outlineLevel="0" collapsed="false">
      <c r="A39" s="34" t="s">
        <v>106</v>
      </c>
      <c r="B39" s="107"/>
      <c r="C39" s="107"/>
      <c r="D39" s="107"/>
      <c r="E39" s="107"/>
      <c r="F39" s="107"/>
      <c r="G39" s="107"/>
      <c r="H39" s="107"/>
      <c r="I39" s="107"/>
      <c r="J39" s="107"/>
      <c r="K39" s="108"/>
      <c r="L39" s="107"/>
      <c r="M39" s="107"/>
      <c r="N39" s="107"/>
      <c r="O39" s="107"/>
      <c r="P39" s="107"/>
      <c r="Q39" s="107"/>
    </row>
    <row r="40" customFormat="false" ht="32.25" hidden="false" customHeight="true" outlineLevel="0" collapsed="false">
      <c r="A40" s="38" t="s">
        <v>107</v>
      </c>
      <c r="B40" s="39" t="n">
        <f aca="false">SUM(B11:B39)</f>
        <v>0</v>
      </c>
      <c r="C40" s="39" t="n">
        <f aca="false">SUM(C11:C39)</f>
        <v>0</v>
      </c>
      <c r="D40" s="39" t="n">
        <f aca="false">SUM(D11:D39)</f>
        <v>0</v>
      </c>
      <c r="E40" s="39" t="n">
        <f aca="false">SUM(E11:E39)</f>
        <v>0</v>
      </c>
      <c r="F40" s="39" t="n">
        <f aca="false">SUM(F11:F39)</f>
        <v>0</v>
      </c>
      <c r="G40" s="39" t="n">
        <f aca="false">SUM(G11:G39)</f>
        <v>0</v>
      </c>
      <c r="H40" s="39" t="n">
        <f aca="false">SUM(H11:H39)</f>
        <v>0</v>
      </c>
      <c r="I40" s="39" t="n">
        <f aca="false">SUM(I11:I39)</f>
        <v>0</v>
      </c>
      <c r="J40" s="39" t="n">
        <f aca="false">SUM(J11:J39)</f>
        <v>0</v>
      </c>
      <c r="K40" s="39" t="n">
        <f aca="false">SUM(K11:K39)</f>
        <v>0</v>
      </c>
      <c r="L40" s="39" t="n">
        <f aca="false">SUM(L11:L39)</f>
        <v>0</v>
      </c>
      <c r="M40" s="39" t="n">
        <f aca="false">SUM(M11:M39)</f>
        <v>0</v>
      </c>
      <c r="N40" s="39" t="n">
        <f aca="false">SUM(N11:N39)</f>
        <v>0</v>
      </c>
      <c r="O40" s="39" t="n">
        <f aca="false">SUM(O11:O39)</f>
        <v>0</v>
      </c>
      <c r="P40" s="39" t="n">
        <f aca="false">SUM(P11:P39)</f>
        <v>0</v>
      </c>
      <c r="Q40" s="39" t="n">
        <f aca="false">SUM(Q11:Q39)</f>
        <v>0</v>
      </c>
    </row>
    <row r="41" customFormat="false" ht="17.25" hidden="false" customHeight="true" outlineLevel="0" collapsed="false">
      <c r="A41" s="41"/>
    </row>
    <row r="42" customFormat="false" ht="22.5" hidden="false" customHeight="true" outlineLevel="0" collapsed="false">
      <c r="A42" s="118"/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</row>
    <row r="43" customFormat="false" ht="17.25" hidden="false" customHeight="true" outlineLevel="0" collapsed="false">
      <c r="A43" s="41"/>
    </row>
    <row r="44" customFormat="false" ht="17.25" hidden="false" customHeight="true" outlineLevel="0" collapsed="false">
      <c r="A44" s="41"/>
    </row>
    <row r="45" customFormat="false" ht="17.25" hidden="false" customHeight="true" outlineLevel="0" collapsed="false">
      <c r="A45" s="41"/>
    </row>
  </sheetData>
  <sheetProtection algorithmName="SHA-512" hashValue="FSsChEaROvPXh4USgjA2NAuESDrnQrsDQwVMMM5VPHiB1OarXzZZpqZPKKwLuB2kzEukNclskSNemC/kilZhLw==" saltValue="csRPqQCpM+WFOUJ6SUE6Gw==" spinCount="100000" sheet="true" objects="true" scenarios="true"/>
  <protectedRanges>
    <protectedRange name="edit" sqref="B11:Q39"/>
  </protectedRanges>
  <mergeCells count="23">
    <mergeCell ref="A3:Q3"/>
    <mergeCell ref="A5:A8"/>
    <mergeCell ref="B5:B8"/>
    <mergeCell ref="C5:F5"/>
    <mergeCell ref="G5:G8"/>
    <mergeCell ref="H5:H8"/>
    <mergeCell ref="I5:I8"/>
    <mergeCell ref="J5:J8"/>
    <mergeCell ref="K5:K8"/>
    <mergeCell ref="L5:P5"/>
    <mergeCell ref="Q5:Q8"/>
    <mergeCell ref="C6:C8"/>
    <mergeCell ref="D6:F6"/>
    <mergeCell ref="L6:L8"/>
    <mergeCell ref="M6:P6"/>
    <mergeCell ref="D7:D8"/>
    <mergeCell ref="E7:E8"/>
    <mergeCell ref="F7:F8"/>
    <mergeCell ref="M7:M8"/>
    <mergeCell ref="N7:O7"/>
    <mergeCell ref="P7:P8"/>
    <mergeCell ref="A10:Q10"/>
    <mergeCell ref="A42:Q4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Q45"/>
  <sheetViews>
    <sheetView showFormulas="false" showGridLines="true" showRowColHeaders="true" showZeros="false" rightToLeft="false" tabSelected="false" showOutlineSymbols="true" defaultGridColor="true" view="pageBreakPreview" topLeftCell="A7" colorId="64" zoomScale="100" zoomScaleNormal="40" zoomScalePageLayoutView="100" workbookViewId="0">
      <selection pane="topLeft" activeCell="B11" activeCellId="0" sqref="B11"/>
    </sheetView>
  </sheetViews>
  <sheetFormatPr defaultColWidth="9.1484375" defaultRowHeight="12.75" zeroHeight="false" outlineLevelRow="0" outlineLevelCol="0"/>
  <cols>
    <col collapsed="false" customWidth="true" hidden="false" outlineLevel="0" max="1" min="1" style="24" width="85.42"/>
    <col collapsed="false" customWidth="true" hidden="false" outlineLevel="0" max="2" min="2" style="24" width="17.57"/>
    <col collapsed="false" customWidth="true" hidden="false" outlineLevel="0" max="3" min="3" style="24" width="13.71"/>
    <col collapsed="false" customWidth="true" hidden="false" outlineLevel="0" max="4" min="4" style="24" width="17.86"/>
    <col collapsed="false" customWidth="true" hidden="false" outlineLevel="0" max="5" min="5" style="24" width="18.14"/>
    <col collapsed="false" customWidth="true" hidden="false" outlineLevel="0" max="6" min="6" style="24" width="15.57"/>
    <col collapsed="false" customWidth="true" hidden="false" outlineLevel="0" max="7" min="7" style="24" width="23.57"/>
    <col collapsed="false" customWidth="true" hidden="false" outlineLevel="0" max="8" min="8" style="24" width="27.42"/>
    <col collapsed="false" customWidth="true" hidden="false" outlineLevel="0" max="9" min="9" style="24" width="18.57"/>
    <col collapsed="false" customWidth="true" hidden="false" outlineLevel="0" max="10" min="10" style="24" width="28.57"/>
    <col collapsed="false" customWidth="true" hidden="false" outlineLevel="0" max="11" min="11" style="24" width="23.14"/>
    <col collapsed="false" customWidth="true" hidden="false" outlineLevel="0" max="12" min="12" style="24" width="17.15"/>
    <col collapsed="false" customWidth="true" hidden="false" outlineLevel="0" max="13" min="13" style="24" width="22.57"/>
    <col collapsed="false" customWidth="true" hidden="false" outlineLevel="0" max="14" min="14" style="24" width="14.57"/>
    <col collapsed="false" customWidth="true" hidden="false" outlineLevel="0" max="16" min="15" style="24" width="19.42"/>
    <col collapsed="false" customWidth="true" hidden="false" outlineLevel="0" max="17" min="17" style="24" width="19.14"/>
    <col collapsed="false" customWidth="true" hidden="false" outlineLevel="0" max="18" min="18" style="24" width="19.71"/>
    <col collapsed="false" customWidth="false" hidden="false" outlineLevel="0" max="16384" min="19" style="24" width="9.14"/>
  </cols>
  <sheetData>
    <row r="3" customFormat="false" ht="38.25" hidden="false" customHeight="true" outlineLevel="0" collapsed="false">
      <c r="A3" s="25" t="s">
        <v>77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5" s="28" customFormat="true" ht="30.75" hidden="false" customHeight="true" outlineLevel="0" collapsed="false">
      <c r="A5" s="26" t="s">
        <v>1</v>
      </c>
      <c r="B5" s="26" t="s">
        <v>2</v>
      </c>
      <c r="C5" s="26" t="s">
        <v>3</v>
      </c>
      <c r="D5" s="26"/>
      <c r="E5" s="26"/>
      <c r="F5" s="26"/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/>
      <c r="N5" s="26"/>
      <c r="O5" s="26"/>
      <c r="P5" s="26"/>
      <c r="Q5" s="26" t="s">
        <v>10</v>
      </c>
    </row>
    <row r="6" s="28" customFormat="true" ht="13.5" hidden="false" customHeight="true" outlineLevel="0" collapsed="false">
      <c r="A6" s="26"/>
      <c r="B6" s="26"/>
      <c r="C6" s="26" t="s">
        <v>11</v>
      </c>
      <c r="D6" s="26" t="s">
        <v>12</v>
      </c>
      <c r="E6" s="26"/>
      <c r="F6" s="26"/>
      <c r="G6" s="26"/>
      <c r="H6" s="26"/>
      <c r="I6" s="26"/>
      <c r="J6" s="26"/>
      <c r="K6" s="26"/>
      <c r="L6" s="26" t="s">
        <v>13</v>
      </c>
      <c r="M6" s="29" t="s">
        <v>14</v>
      </c>
      <c r="N6" s="29"/>
      <c r="O6" s="29"/>
      <c r="P6" s="29"/>
      <c r="Q6" s="26"/>
    </row>
    <row r="7" s="28" customFormat="true" ht="63.75" hidden="false" customHeight="true" outlineLevel="0" collapsed="false">
      <c r="A7" s="26"/>
      <c r="B7" s="26"/>
      <c r="C7" s="26"/>
      <c r="D7" s="26" t="s">
        <v>15</v>
      </c>
      <c r="E7" s="26" t="s">
        <v>16</v>
      </c>
      <c r="F7" s="26" t="s">
        <v>17</v>
      </c>
      <c r="G7" s="26"/>
      <c r="H7" s="26"/>
      <c r="I7" s="26"/>
      <c r="J7" s="26"/>
      <c r="K7" s="26"/>
      <c r="L7" s="26"/>
      <c r="M7" s="26" t="s">
        <v>18</v>
      </c>
      <c r="N7" s="26" t="s">
        <v>19</v>
      </c>
      <c r="O7" s="26"/>
      <c r="P7" s="26" t="s">
        <v>20</v>
      </c>
      <c r="Q7" s="26"/>
    </row>
    <row r="8" customFormat="false" ht="24.75" hidden="false" customHeight="true" outlineLevel="0" collapsed="false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30" t="s">
        <v>21</v>
      </c>
      <c r="O8" s="30" t="s">
        <v>22</v>
      </c>
      <c r="P8" s="26"/>
      <c r="Q8" s="26"/>
    </row>
    <row r="9" customFormat="false" ht="28.5" hidden="false" customHeight="true" outlineLevel="0" collapsed="false">
      <c r="A9" s="113" t="n">
        <v>1</v>
      </c>
      <c r="B9" s="113" t="n">
        <v>2</v>
      </c>
      <c r="C9" s="113" t="n">
        <v>3</v>
      </c>
      <c r="D9" s="113" t="n">
        <v>4</v>
      </c>
      <c r="E9" s="113" t="n">
        <v>5</v>
      </c>
      <c r="F9" s="113" t="n">
        <v>6</v>
      </c>
      <c r="G9" s="113" t="n">
        <v>7</v>
      </c>
      <c r="H9" s="113" t="n">
        <v>8</v>
      </c>
      <c r="I9" s="113" t="n">
        <v>9</v>
      </c>
      <c r="J9" s="113" t="n">
        <v>10</v>
      </c>
      <c r="K9" s="113" t="n">
        <v>11</v>
      </c>
      <c r="L9" s="113" t="n">
        <v>12</v>
      </c>
      <c r="M9" s="113" t="n">
        <v>13</v>
      </c>
      <c r="N9" s="113" t="n">
        <v>14</v>
      </c>
      <c r="O9" s="113" t="n">
        <v>15</v>
      </c>
      <c r="P9" s="113" t="n">
        <v>16</v>
      </c>
      <c r="Q9" s="113" t="n">
        <v>17</v>
      </c>
    </row>
    <row r="10" s="33" customFormat="true" ht="150.75" hidden="false" customHeight="true" outlineLevel="0" collapsed="false">
      <c r="A10" s="117" t="s">
        <v>145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</row>
    <row r="11" s="33" customFormat="true" ht="36" hidden="false" customHeight="true" outlineLevel="0" collapsed="false">
      <c r="A11" s="66" t="s">
        <v>78</v>
      </c>
      <c r="B11" s="67"/>
      <c r="C11" s="67" t="n">
        <v>0</v>
      </c>
      <c r="D11" s="67"/>
      <c r="E11" s="67"/>
      <c r="F11" s="67"/>
      <c r="G11" s="67"/>
      <c r="H11" s="67"/>
      <c r="I11" s="67"/>
      <c r="J11" s="67"/>
      <c r="K11" s="108"/>
      <c r="L11" s="67"/>
      <c r="M11" s="67"/>
      <c r="N11" s="67"/>
      <c r="O11" s="67"/>
      <c r="P11" s="67"/>
      <c r="Q11" s="67"/>
    </row>
    <row r="12" s="33" customFormat="true" ht="36" hidden="false" customHeight="true" outlineLevel="0" collapsed="false">
      <c r="A12" s="66" t="s">
        <v>79</v>
      </c>
      <c r="B12" s="67"/>
      <c r="C12" s="67"/>
      <c r="D12" s="67"/>
      <c r="E12" s="67"/>
      <c r="F12" s="67"/>
      <c r="G12" s="67"/>
      <c r="H12" s="67"/>
      <c r="I12" s="67"/>
      <c r="J12" s="67"/>
      <c r="K12" s="108"/>
      <c r="L12" s="67"/>
      <c r="M12" s="67"/>
      <c r="N12" s="67"/>
      <c r="O12" s="67"/>
      <c r="P12" s="67"/>
      <c r="Q12" s="67"/>
    </row>
    <row r="13" s="33" customFormat="true" ht="36" hidden="false" customHeight="true" outlineLevel="0" collapsed="false">
      <c r="A13" s="66" t="s">
        <v>80</v>
      </c>
      <c r="B13" s="67"/>
      <c r="C13" s="67"/>
      <c r="D13" s="67"/>
      <c r="E13" s="67"/>
      <c r="F13" s="67"/>
      <c r="G13" s="67"/>
      <c r="H13" s="67"/>
      <c r="I13" s="67"/>
      <c r="J13" s="67"/>
      <c r="K13" s="108"/>
      <c r="L13" s="67"/>
      <c r="M13" s="67"/>
      <c r="N13" s="67"/>
      <c r="O13" s="67"/>
      <c r="P13" s="67"/>
      <c r="Q13" s="67"/>
    </row>
    <row r="14" s="33" customFormat="true" ht="36" hidden="false" customHeight="true" outlineLevel="0" collapsed="false">
      <c r="A14" s="66" t="s">
        <v>81</v>
      </c>
      <c r="B14" s="67"/>
      <c r="C14" s="67"/>
      <c r="D14" s="67"/>
      <c r="E14" s="67"/>
      <c r="F14" s="67"/>
      <c r="G14" s="67"/>
      <c r="H14" s="67"/>
      <c r="I14" s="67"/>
      <c r="J14" s="67"/>
      <c r="K14" s="108"/>
      <c r="L14" s="67"/>
      <c r="M14" s="67"/>
      <c r="N14" s="67"/>
      <c r="O14" s="67"/>
      <c r="P14" s="67"/>
      <c r="Q14" s="67"/>
    </row>
    <row r="15" s="33" customFormat="true" ht="36" hidden="false" customHeight="true" outlineLevel="0" collapsed="false">
      <c r="A15" s="66" t="s">
        <v>82</v>
      </c>
      <c r="B15" s="67"/>
      <c r="C15" s="67"/>
      <c r="D15" s="67"/>
      <c r="E15" s="67"/>
      <c r="F15" s="67"/>
      <c r="G15" s="67"/>
      <c r="H15" s="67"/>
      <c r="I15" s="67"/>
      <c r="J15" s="67"/>
      <c r="K15" s="108"/>
      <c r="L15" s="67"/>
      <c r="M15" s="67"/>
      <c r="N15" s="67"/>
      <c r="O15" s="67"/>
      <c r="P15" s="67"/>
      <c r="Q15" s="67"/>
    </row>
    <row r="16" s="33" customFormat="true" ht="36" hidden="false" customHeight="true" outlineLevel="0" collapsed="false">
      <c r="A16" s="66" t="s">
        <v>83</v>
      </c>
      <c r="B16" s="67"/>
      <c r="C16" s="67"/>
      <c r="D16" s="67"/>
      <c r="E16" s="67"/>
      <c r="F16" s="67"/>
      <c r="G16" s="67"/>
      <c r="H16" s="67"/>
      <c r="I16" s="67"/>
      <c r="J16" s="67"/>
      <c r="K16" s="108"/>
      <c r="L16" s="67"/>
      <c r="M16" s="67"/>
      <c r="N16" s="67"/>
      <c r="O16" s="67"/>
      <c r="P16" s="67"/>
      <c r="Q16" s="67"/>
    </row>
    <row r="17" s="33" customFormat="true" ht="36" hidden="false" customHeight="true" outlineLevel="0" collapsed="false">
      <c r="A17" s="66" t="s">
        <v>84</v>
      </c>
      <c r="B17" s="67"/>
      <c r="C17" s="67"/>
      <c r="D17" s="67"/>
      <c r="E17" s="67"/>
      <c r="F17" s="67"/>
      <c r="G17" s="67"/>
      <c r="H17" s="67"/>
      <c r="I17" s="67"/>
      <c r="J17" s="67"/>
      <c r="K17" s="108"/>
      <c r="L17" s="67"/>
      <c r="M17" s="67"/>
      <c r="N17" s="67"/>
      <c r="O17" s="67"/>
      <c r="P17" s="67"/>
      <c r="Q17" s="67"/>
    </row>
    <row r="18" s="33" customFormat="true" ht="36" hidden="false" customHeight="true" outlineLevel="0" collapsed="false">
      <c r="A18" s="66" t="s">
        <v>85</v>
      </c>
      <c r="B18" s="67"/>
      <c r="C18" s="67"/>
      <c r="D18" s="67"/>
      <c r="E18" s="67"/>
      <c r="F18" s="67"/>
      <c r="G18" s="67"/>
      <c r="H18" s="67"/>
      <c r="I18" s="67"/>
      <c r="J18" s="67"/>
      <c r="K18" s="108"/>
      <c r="L18" s="67"/>
      <c r="M18" s="67"/>
      <c r="N18" s="67"/>
      <c r="O18" s="67"/>
      <c r="P18" s="67"/>
      <c r="Q18" s="67"/>
    </row>
    <row r="19" s="33" customFormat="true" ht="36" hidden="false" customHeight="true" outlineLevel="0" collapsed="false">
      <c r="A19" s="66" t="s">
        <v>86</v>
      </c>
      <c r="B19" s="67"/>
      <c r="C19" s="67"/>
      <c r="D19" s="67"/>
      <c r="E19" s="67"/>
      <c r="F19" s="67"/>
      <c r="G19" s="67"/>
      <c r="H19" s="67"/>
      <c r="I19" s="67"/>
      <c r="J19" s="67"/>
      <c r="K19" s="108"/>
      <c r="L19" s="67"/>
      <c r="M19" s="67"/>
      <c r="N19" s="67"/>
      <c r="O19" s="67"/>
      <c r="P19" s="67"/>
      <c r="Q19" s="67"/>
    </row>
    <row r="20" s="33" customFormat="true" ht="36" hidden="false" customHeight="true" outlineLevel="0" collapsed="false">
      <c r="A20" s="66" t="s">
        <v>87</v>
      </c>
      <c r="B20" s="67"/>
      <c r="C20" s="67"/>
      <c r="D20" s="67"/>
      <c r="E20" s="67"/>
      <c r="F20" s="67"/>
      <c r="G20" s="67"/>
      <c r="H20" s="67"/>
      <c r="I20" s="67"/>
      <c r="J20" s="67"/>
      <c r="K20" s="108"/>
      <c r="L20" s="67"/>
      <c r="M20" s="67"/>
      <c r="N20" s="67"/>
      <c r="O20" s="67"/>
      <c r="P20" s="67"/>
      <c r="Q20" s="67"/>
    </row>
    <row r="21" s="33" customFormat="true" ht="36" hidden="false" customHeight="true" outlineLevel="0" collapsed="false">
      <c r="A21" s="66" t="s">
        <v>88</v>
      </c>
      <c r="B21" s="67"/>
      <c r="C21" s="67"/>
      <c r="D21" s="67"/>
      <c r="E21" s="67"/>
      <c r="F21" s="67"/>
      <c r="G21" s="67"/>
      <c r="H21" s="67"/>
      <c r="I21" s="67"/>
      <c r="J21" s="67"/>
      <c r="K21" s="108"/>
      <c r="L21" s="67"/>
      <c r="M21" s="67"/>
      <c r="N21" s="67"/>
      <c r="O21" s="67"/>
      <c r="P21" s="67"/>
      <c r="Q21" s="67"/>
    </row>
    <row r="22" s="33" customFormat="true" ht="36" hidden="false" customHeight="true" outlineLevel="0" collapsed="false">
      <c r="A22" s="66" t="s">
        <v>89</v>
      </c>
      <c r="B22" s="67"/>
      <c r="C22" s="67"/>
      <c r="D22" s="67"/>
      <c r="E22" s="67"/>
      <c r="F22" s="67"/>
      <c r="G22" s="67"/>
      <c r="H22" s="67"/>
      <c r="I22" s="67"/>
      <c r="J22" s="67"/>
      <c r="K22" s="108"/>
      <c r="L22" s="67"/>
      <c r="M22" s="67"/>
      <c r="N22" s="67"/>
      <c r="O22" s="67"/>
      <c r="P22" s="67"/>
      <c r="Q22" s="67"/>
    </row>
    <row r="23" s="33" customFormat="true" ht="36" hidden="false" customHeight="true" outlineLevel="0" collapsed="false">
      <c r="A23" s="66" t="s">
        <v>90</v>
      </c>
      <c r="B23" s="67"/>
      <c r="C23" s="67"/>
      <c r="D23" s="67"/>
      <c r="E23" s="67"/>
      <c r="F23" s="67"/>
      <c r="G23" s="67"/>
      <c r="H23" s="67"/>
      <c r="I23" s="67"/>
      <c r="J23" s="67"/>
      <c r="K23" s="108"/>
      <c r="L23" s="67"/>
      <c r="M23" s="67"/>
      <c r="N23" s="67"/>
      <c r="O23" s="67"/>
      <c r="P23" s="67"/>
      <c r="Q23" s="67"/>
    </row>
    <row r="24" s="33" customFormat="true" ht="36" hidden="false" customHeight="true" outlineLevel="0" collapsed="false">
      <c r="A24" s="66" t="s">
        <v>91</v>
      </c>
      <c r="B24" s="67"/>
      <c r="C24" s="67"/>
      <c r="D24" s="67"/>
      <c r="E24" s="67"/>
      <c r="F24" s="67"/>
      <c r="G24" s="67"/>
      <c r="H24" s="67"/>
      <c r="I24" s="67"/>
      <c r="J24" s="67"/>
      <c r="K24" s="108"/>
      <c r="L24" s="67"/>
      <c r="M24" s="67"/>
      <c r="N24" s="67"/>
      <c r="O24" s="67"/>
      <c r="P24" s="67"/>
      <c r="Q24" s="67"/>
    </row>
    <row r="25" s="33" customFormat="true" ht="36" hidden="false" customHeight="true" outlineLevel="0" collapsed="false">
      <c r="A25" s="66" t="s">
        <v>92</v>
      </c>
      <c r="B25" s="67"/>
      <c r="C25" s="67"/>
      <c r="D25" s="67"/>
      <c r="E25" s="67"/>
      <c r="F25" s="67"/>
      <c r="G25" s="67"/>
      <c r="H25" s="67"/>
      <c r="I25" s="67"/>
      <c r="J25" s="67"/>
      <c r="K25" s="108"/>
      <c r="L25" s="67"/>
      <c r="M25" s="67"/>
      <c r="N25" s="67"/>
      <c r="O25" s="67"/>
      <c r="P25" s="67"/>
      <c r="Q25" s="67"/>
    </row>
    <row r="26" s="33" customFormat="true" ht="36" hidden="false" customHeight="true" outlineLevel="0" collapsed="false">
      <c r="A26" s="66" t="s">
        <v>93</v>
      </c>
      <c r="B26" s="67"/>
      <c r="C26" s="67"/>
      <c r="D26" s="67"/>
      <c r="E26" s="67"/>
      <c r="F26" s="67"/>
      <c r="G26" s="67"/>
      <c r="H26" s="67"/>
      <c r="I26" s="67"/>
      <c r="J26" s="67"/>
      <c r="K26" s="108"/>
      <c r="L26" s="67"/>
      <c r="M26" s="67"/>
      <c r="N26" s="67"/>
      <c r="O26" s="67"/>
      <c r="P26" s="67"/>
      <c r="Q26" s="67"/>
    </row>
    <row r="27" s="33" customFormat="true" ht="36" hidden="false" customHeight="true" outlineLevel="0" collapsed="false">
      <c r="A27" s="66" t="s">
        <v>94</v>
      </c>
      <c r="B27" s="67"/>
      <c r="C27" s="67"/>
      <c r="D27" s="67"/>
      <c r="E27" s="67"/>
      <c r="F27" s="67"/>
      <c r="G27" s="67"/>
      <c r="H27" s="67"/>
      <c r="I27" s="67"/>
      <c r="J27" s="67"/>
      <c r="K27" s="108"/>
      <c r="L27" s="67"/>
      <c r="M27" s="67"/>
      <c r="N27" s="67"/>
      <c r="O27" s="67"/>
      <c r="P27" s="67"/>
      <c r="Q27" s="67"/>
    </row>
    <row r="28" s="33" customFormat="true" ht="36" hidden="false" customHeight="true" outlineLevel="0" collapsed="false">
      <c r="A28" s="66" t="s">
        <v>95</v>
      </c>
      <c r="B28" s="67"/>
      <c r="C28" s="67"/>
      <c r="D28" s="67"/>
      <c r="E28" s="67"/>
      <c r="F28" s="67"/>
      <c r="G28" s="67"/>
      <c r="H28" s="67"/>
      <c r="I28" s="67"/>
      <c r="J28" s="67"/>
      <c r="K28" s="108"/>
      <c r="L28" s="67"/>
      <c r="M28" s="67"/>
      <c r="N28" s="67"/>
      <c r="O28" s="67"/>
      <c r="P28" s="67"/>
      <c r="Q28" s="67"/>
    </row>
    <row r="29" s="33" customFormat="true" ht="36" hidden="false" customHeight="true" outlineLevel="0" collapsed="false">
      <c r="A29" s="66" t="s">
        <v>96</v>
      </c>
      <c r="B29" s="67"/>
      <c r="C29" s="67"/>
      <c r="D29" s="67"/>
      <c r="E29" s="67"/>
      <c r="F29" s="67"/>
      <c r="G29" s="67"/>
      <c r="H29" s="67"/>
      <c r="I29" s="67"/>
      <c r="J29" s="67"/>
      <c r="K29" s="108"/>
      <c r="L29" s="67"/>
      <c r="M29" s="67"/>
      <c r="N29" s="67"/>
      <c r="O29" s="67"/>
      <c r="P29" s="67"/>
      <c r="Q29" s="67"/>
    </row>
    <row r="30" s="33" customFormat="true" ht="36" hidden="false" customHeight="true" outlineLevel="0" collapsed="false">
      <c r="A30" s="66" t="s">
        <v>97</v>
      </c>
      <c r="B30" s="67"/>
      <c r="C30" s="67"/>
      <c r="D30" s="67"/>
      <c r="E30" s="67"/>
      <c r="F30" s="67"/>
      <c r="G30" s="67"/>
      <c r="H30" s="67"/>
      <c r="I30" s="67"/>
      <c r="J30" s="67"/>
      <c r="K30" s="108"/>
      <c r="L30" s="67"/>
      <c r="M30" s="67"/>
      <c r="N30" s="67"/>
      <c r="O30" s="67"/>
      <c r="P30" s="67"/>
      <c r="Q30" s="67"/>
    </row>
    <row r="31" s="33" customFormat="true" ht="36" hidden="false" customHeight="true" outlineLevel="0" collapsed="false">
      <c r="A31" s="66" t="s">
        <v>98</v>
      </c>
      <c r="B31" s="67"/>
      <c r="C31" s="67"/>
      <c r="D31" s="67"/>
      <c r="E31" s="67"/>
      <c r="F31" s="67"/>
      <c r="G31" s="67"/>
      <c r="H31" s="67"/>
      <c r="I31" s="67"/>
      <c r="J31" s="67"/>
      <c r="K31" s="108"/>
      <c r="L31" s="67"/>
      <c r="M31" s="67"/>
      <c r="N31" s="67"/>
      <c r="O31" s="67"/>
      <c r="P31" s="67"/>
      <c r="Q31" s="67"/>
    </row>
    <row r="32" s="33" customFormat="true" ht="36" hidden="false" customHeight="true" outlineLevel="0" collapsed="false">
      <c r="A32" s="66" t="s">
        <v>99</v>
      </c>
      <c r="B32" s="67"/>
      <c r="C32" s="67"/>
      <c r="D32" s="67"/>
      <c r="E32" s="67"/>
      <c r="F32" s="67"/>
      <c r="G32" s="67"/>
      <c r="H32" s="67"/>
      <c r="I32" s="67"/>
      <c r="J32" s="67"/>
      <c r="K32" s="108"/>
      <c r="L32" s="67"/>
      <c r="M32" s="67"/>
      <c r="N32" s="67"/>
      <c r="O32" s="67"/>
      <c r="P32" s="67"/>
      <c r="Q32" s="67"/>
    </row>
    <row r="33" s="33" customFormat="true" ht="36" hidden="false" customHeight="true" outlineLevel="0" collapsed="false">
      <c r="A33" s="66" t="s">
        <v>100</v>
      </c>
      <c r="B33" s="67"/>
      <c r="C33" s="67"/>
      <c r="D33" s="67"/>
      <c r="E33" s="67"/>
      <c r="F33" s="67"/>
      <c r="G33" s="67"/>
      <c r="H33" s="67"/>
      <c r="I33" s="67"/>
      <c r="J33" s="67"/>
      <c r="K33" s="108"/>
      <c r="L33" s="67"/>
      <c r="M33" s="67"/>
      <c r="N33" s="67"/>
      <c r="O33" s="67"/>
      <c r="P33" s="67"/>
      <c r="Q33" s="67"/>
    </row>
    <row r="34" s="33" customFormat="true" ht="36" hidden="false" customHeight="true" outlineLevel="0" collapsed="false">
      <c r="A34" s="66" t="s">
        <v>101</v>
      </c>
      <c r="B34" s="67"/>
      <c r="C34" s="67"/>
      <c r="D34" s="67"/>
      <c r="E34" s="67"/>
      <c r="F34" s="67"/>
      <c r="G34" s="67"/>
      <c r="H34" s="67"/>
      <c r="I34" s="67"/>
      <c r="J34" s="67"/>
      <c r="K34" s="108"/>
      <c r="L34" s="67"/>
      <c r="M34" s="67"/>
      <c r="N34" s="67"/>
      <c r="O34" s="67"/>
      <c r="P34" s="67"/>
      <c r="Q34" s="67"/>
    </row>
    <row r="35" s="33" customFormat="true" ht="36" hidden="false" customHeight="true" outlineLevel="0" collapsed="false">
      <c r="A35" s="66" t="s">
        <v>102</v>
      </c>
      <c r="B35" s="67"/>
      <c r="C35" s="67"/>
      <c r="D35" s="67"/>
      <c r="E35" s="67"/>
      <c r="F35" s="67"/>
      <c r="G35" s="67"/>
      <c r="H35" s="67"/>
      <c r="I35" s="67"/>
      <c r="J35" s="67"/>
      <c r="K35" s="108"/>
      <c r="L35" s="67"/>
      <c r="M35" s="67"/>
      <c r="N35" s="67"/>
      <c r="O35" s="67"/>
      <c r="P35" s="67"/>
      <c r="Q35" s="67"/>
    </row>
    <row r="36" s="33" customFormat="true" ht="36" hidden="false" customHeight="true" outlineLevel="0" collapsed="false">
      <c r="A36" s="66" t="s">
        <v>103</v>
      </c>
      <c r="B36" s="67"/>
      <c r="C36" s="67"/>
      <c r="D36" s="67"/>
      <c r="E36" s="67"/>
      <c r="F36" s="67"/>
      <c r="G36" s="67"/>
      <c r="H36" s="67"/>
      <c r="I36" s="67"/>
      <c r="J36" s="67"/>
      <c r="K36" s="108"/>
      <c r="L36" s="67"/>
      <c r="M36" s="67"/>
      <c r="N36" s="67"/>
      <c r="O36" s="67"/>
      <c r="P36" s="67"/>
      <c r="Q36" s="67"/>
    </row>
    <row r="37" s="33" customFormat="true" ht="36" hidden="false" customHeight="true" outlineLevel="0" collapsed="false">
      <c r="A37" s="66" t="s">
        <v>104</v>
      </c>
      <c r="B37" s="67"/>
      <c r="C37" s="67"/>
      <c r="D37" s="67"/>
      <c r="E37" s="67"/>
      <c r="F37" s="67"/>
      <c r="G37" s="67"/>
      <c r="H37" s="67"/>
      <c r="I37" s="67"/>
      <c r="J37" s="67"/>
      <c r="K37" s="108"/>
      <c r="L37" s="67"/>
      <c r="M37" s="67"/>
      <c r="N37" s="67"/>
      <c r="O37" s="67"/>
      <c r="P37" s="67"/>
      <c r="Q37" s="67"/>
    </row>
    <row r="38" s="33" customFormat="true" ht="36" hidden="false" customHeight="true" outlineLevel="0" collapsed="false">
      <c r="A38" s="66" t="s">
        <v>105</v>
      </c>
      <c r="B38" s="67"/>
      <c r="C38" s="67"/>
      <c r="D38" s="67"/>
      <c r="E38" s="67"/>
      <c r="F38" s="67"/>
      <c r="G38" s="67"/>
      <c r="H38" s="67"/>
      <c r="I38" s="67"/>
      <c r="J38" s="67"/>
      <c r="K38" s="108"/>
      <c r="L38" s="67"/>
      <c r="M38" s="67"/>
      <c r="N38" s="67"/>
      <c r="O38" s="67"/>
      <c r="P38" s="67"/>
      <c r="Q38" s="67"/>
    </row>
    <row r="39" s="33" customFormat="true" ht="36" hidden="false" customHeight="true" outlineLevel="0" collapsed="false">
      <c r="A39" s="66" t="s">
        <v>106</v>
      </c>
      <c r="B39" s="67"/>
      <c r="C39" s="67"/>
      <c r="D39" s="67"/>
      <c r="E39" s="67"/>
      <c r="F39" s="67"/>
      <c r="G39" s="67"/>
      <c r="H39" s="67"/>
      <c r="I39" s="67"/>
      <c r="J39" s="67"/>
      <c r="K39" s="108"/>
      <c r="L39" s="67"/>
      <c r="M39" s="67"/>
      <c r="N39" s="67"/>
      <c r="O39" s="67"/>
      <c r="P39" s="67"/>
      <c r="Q39" s="67"/>
    </row>
    <row r="40" customFormat="false" ht="32.25" hidden="false" customHeight="true" outlineLevel="0" collapsed="false">
      <c r="A40" s="102" t="s">
        <v>107</v>
      </c>
      <c r="B40" s="103" t="n">
        <f aca="false">SUM(B11:B39)</f>
        <v>0</v>
      </c>
      <c r="C40" s="103" t="n">
        <f aca="false">SUM(C11:C39)</f>
        <v>0</v>
      </c>
      <c r="D40" s="103" t="n">
        <f aca="false">SUM(D11:D39)</f>
        <v>0</v>
      </c>
      <c r="E40" s="103" t="n">
        <f aca="false">SUM(E11:E39)</f>
        <v>0</v>
      </c>
      <c r="F40" s="103" t="n">
        <f aca="false">SUM(F11:F39)</f>
        <v>0</v>
      </c>
      <c r="G40" s="103" t="n">
        <f aca="false">SUM(G11:G39)</f>
        <v>0</v>
      </c>
      <c r="H40" s="103" t="n">
        <f aca="false">SUM(H11:H39)</f>
        <v>0</v>
      </c>
      <c r="I40" s="103" t="n">
        <f aca="false">SUM(I11:I39)</f>
        <v>0</v>
      </c>
      <c r="J40" s="103" t="n">
        <f aca="false">SUM(J11:J39)</f>
        <v>0</v>
      </c>
      <c r="K40" s="103" t="n">
        <f aca="false">SUM(K11:K39)</f>
        <v>0</v>
      </c>
      <c r="L40" s="103" t="n">
        <f aca="false">SUM(L11:L39)</f>
        <v>0</v>
      </c>
      <c r="M40" s="103" t="n">
        <f aca="false">SUM(M11:M39)</f>
        <v>0</v>
      </c>
      <c r="N40" s="103" t="n">
        <f aca="false">SUM(N11:N39)</f>
        <v>0</v>
      </c>
      <c r="O40" s="103" t="n">
        <f aca="false">SUM(O11:O39)</f>
        <v>0</v>
      </c>
      <c r="P40" s="103" t="n">
        <f aca="false">SUM(P11:P39)</f>
        <v>0</v>
      </c>
      <c r="Q40" s="103" t="n">
        <f aca="false">SUM(Q11:Q39)</f>
        <v>0</v>
      </c>
    </row>
    <row r="41" customFormat="false" ht="17.25" hidden="false" customHeight="true" outlineLevel="0" collapsed="false">
      <c r="A41" s="41"/>
    </row>
    <row r="42" customFormat="false" ht="22.5" hidden="false" customHeight="true" outlineLevel="0" collapsed="false">
      <c r="A42" s="118"/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</row>
    <row r="43" customFormat="false" ht="17.25" hidden="false" customHeight="true" outlineLevel="0" collapsed="false">
      <c r="A43" s="41"/>
    </row>
    <row r="44" customFormat="false" ht="17.25" hidden="false" customHeight="true" outlineLevel="0" collapsed="false">
      <c r="A44" s="41"/>
    </row>
    <row r="45" customFormat="false" ht="17.25" hidden="false" customHeight="true" outlineLevel="0" collapsed="false">
      <c r="A45" s="41"/>
    </row>
  </sheetData>
  <sheetProtection algorithmName="SHA-512" hashValue="Ah1IAmvM060EIqXqHedGa7QfpFM4Y9F4uxuqPHQsPtXNqZ2qIpJfbI6ij6SHIYlKbF/qLBZSHG2udk37yIxjdA==" saltValue="Fbq9XLAEKJkpBCXXxdqDNw==" spinCount="100000" sheet="true" objects="true" scenarios="true"/>
  <protectedRanges>
    <protectedRange name="edit" sqref="B11:Q39"/>
  </protectedRanges>
  <mergeCells count="23">
    <mergeCell ref="A3:Q3"/>
    <mergeCell ref="A5:A8"/>
    <mergeCell ref="B5:B8"/>
    <mergeCell ref="C5:F5"/>
    <mergeCell ref="G5:G8"/>
    <mergeCell ref="H5:H8"/>
    <mergeCell ref="I5:I8"/>
    <mergeCell ref="J5:J8"/>
    <mergeCell ref="K5:K8"/>
    <mergeCell ref="L5:P5"/>
    <mergeCell ref="Q5:Q8"/>
    <mergeCell ref="C6:C8"/>
    <mergeCell ref="D6:F6"/>
    <mergeCell ref="L6:L8"/>
    <mergeCell ref="M6:P6"/>
    <mergeCell ref="D7:D8"/>
    <mergeCell ref="E7:E8"/>
    <mergeCell ref="F7:F8"/>
    <mergeCell ref="M7:M8"/>
    <mergeCell ref="N7:O7"/>
    <mergeCell ref="P7:P8"/>
    <mergeCell ref="A10:Q10"/>
    <mergeCell ref="A42:Q4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Q40"/>
  <sheetViews>
    <sheetView showFormulas="false" showGridLines="true" showRowColHeaders="true" showZeros="false" rightToLeft="false" tabSelected="false" showOutlineSymbols="true" defaultGridColor="true" view="pageBreakPreview" topLeftCell="A1" colorId="64" zoomScale="100" zoomScaleNormal="70" zoomScalePageLayoutView="100" workbookViewId="0">
      <selection pane="topLeft" activeCell="B11" activeCellId="0" sqref="B11"/>
    </sheetView>
  </sheetViews>
  <sheetFormatPr defaultColWidth="9.1484375" defaultRowHeight="12.75" zeroHeight="false" outlineLevelRow="0" outlineLevelCol="0"/>
  <cols>
    <col collapsed="false" customWidth="true" hidden="false" outlineLevel="0" max="1" min="1" style="24" width="76.42"/>
    <col collapsed="false" customWidth="true" hidden="false" outlineLevel="0" max="2" min="2" style="24" width="13.29"/>
    <col collapsed="false" customWidth="false" hidden="false" outlineLevel="0" max="6" min="3" style="24" width="9.14"/>
    <col collapsed="false" customWidth="true" hidden="false" outlineLevel="0" max="7" min="7" style="24" width="12"/>
    <col collapsed="false" customWidth="true" hidden="false" outlineLevel="0" max="8" min="8" style="24" width="12.15"/>
    <col collapsed="false" customWidth="true" hidden="false" outlineLevel="0" max="9" min="9" style="24" width="11.43"/>
    <col collapsed="false" customWidth="true" hidden="false" outlineLevel="0" max="10" min="10" style="24" width="16.57"/>
    <col collapsed="false" customWidth="true" hidden="false" outlineLevel="0" max="11" min="11" style="24" width="14.86"/>
    <col collapsed="false" customWidth="true" hidden="false" outlineLevel="0" max="12" min="12" style="24" width="10.57"/>
    <col collapsed="false" customWidth="true" hidden="false" outlineLevel="0" max="13" min="13" style="24" width="11.43"/>
    <col collapsed="false" customWidth="false" hidden="false" outlineLevel="0" max="14" min="14" style="24" width="9.14"/>
    <col collapsed="false" customWidth="true" hidden="false" outlineLevel="0" max="15" min="15" style="24" width="13.29"/>
    <col collapsed="false" customWidth="true" hidden="false" outlineLevel="0" max="16" min="16" style="24" width="13.57"/>
    <col collapsed="false" customWidth="false" hidden="false" outlineLevel="0" max="16384" min="17" style="24" width="9.14"/>
  </cols>
  <sheetData>
    <row r="3" customFormat="false" ht="12.75" hidden="false" customHeight="false" outlineLevel="0" collapsed="false">
      <c r="A3" s="120" t="s">
        <v>77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</row>
    <row r="4" customFormat="false" ht="12.75" hidden="false" customHeight="false" outlineLevel="0" collapsed="false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</row>
    <row r="5" customFormat="false" ht="40.5" hidden="false" customHeight="true" outlineLevel="0" collapsed="false">
      <c r="A5" s="122" t="s">
        <v>1</v>
      </c>
      <c r="B5" s="122" t="s">
        <v>2</v>
      </c>
      <c r="C5" s="122" t="s">
        <v>3</v>
      </c>
      <c r="D5" s="122"/>
      <c r="E5" s="122"/>
      <c r="F5" s="122"/>
      <c r="G5" s="122" t="s">
        <v>4</v>
      </c>
      <c r="H5" s="122" t="s">
        <v>5</v>
      </c>
      <c r="I5" s="122" t="s">
        <v>6</v>
      </c>
      <c r="J5" s="122" t="s">
        <v>7</v>
      </c>
      <c r="K5" s="122" t="s">
        <v>8</v>
      </c>
      <c r="L5" s="122" t="s">
        <v>9</v>
      </c>
      <c r="M5" s="122"/>
      <c r="N5" s="122"/>
      <c r="O5" s="122"/>
      <c r="P5" s="122"/>
      <c r="Q5" s="122" t="s">
        <v>10</v>
      </c>
    </row>
    <row r="6" customFormat="false" ht="12.75" hidden="false" customHeight="true" outlineLevel="0" collapsed="false">
      <c r="A6" s="122"/>
      <c r="B6" s="122"/>
      <c r="C6" s="122" t="s">
        <v>11</v>
      </c>
      <c r="D6" s="122" t="s">
        <v>12</v>
      </c>
      <c r="E6" s="122"/>
      <c r="F6" s="122"/>
      <c r="G6" s="122"/>
      <c r="H6" s="122"/>
      <c r="I6" s="122"/>
      <c r="J6" s="122"/>
      <c r="K6" s="122"/>
      <c r="L6" s="122" t="s">
        <v>13</v>
      </c>
      <c r="M6" s="123" t="s">
        <v>14</v>
      </c>
      <c r="N6" s="123"/>
      <c r="O6" s="123"/>
      <c r="P6" s="123"/>
      <c r="Q6" s="122"/>
    </row>
    <row r="7" customFormat="false" ht="63" hidden="false" customHeight="true" outlineLevel="0" collapsed="false">
      <c r="A7" s="122"/>
      <c r="B7" s="122"/>
      <c r="C7" s="122"/>
      <c r="D7" s="122" t="s">
        <v>15</v>
      </c>
      <c r="E7" s="122" t="s">
        <v>16</v>
      </c>
      <c r="F7" s="122" t="s">
        <v>17</v>
      </c>
      <c r="G7" s="122"/>
      <c r="H7" s="122"/>
      <c r="I7" s="122"/>
      <c r="J7" s="122"/>
      <c r="K7" s="122"/>
      <c r="L7" s="122"/>
      <c r="M7" s="122" t="s">
        <v>18</v>
      </c>
      <c r="N7" s="122" t="s">
        <v>19</v>
      </c>
      <c r="O7" s="122"/>
      <c r="P7" s="122" t="s">
        <v>20</v>
      </c>
      <c r="Q7" s="122"/>
    </row>
    <row r="8" customFormat="false" ht="84" hidden="false" customHeight="true" outlineLevel="0" collapsed="false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4" t="s">
        <v>21</v>
      </c>
      <c r="O8" s="124" t="s">
        <v>22</v>
      </c>
      <c r="P8" s="122"/>
      <c r="Q8" s="122"/>
    </row>
    <row r="9" customFormat="false" ht="12.75" hidden="false" customHeight="false" outlineLevel="0" collapsed="false">
      <c r="A9" s="125" t="n">
        <v>1</v>
      </c>
      <c r="B9" s="125" t="n">
        <v>2</v>
      </c>
      <c r="C9" s="125" t="n">
        <v>3</v>
      </c>
      <c r="D9" s="125" t="n">
        <v>4</v>
      </c>
      <c r="E9" s="125" t="n">
        <v>5</v>
      </c>
      <c r="F9" s="125" t="n">
        <v>6</v>
      </c>
      <c r="G9" s="125" t="n">
        <v>7</v>
      </c>
      <c r="H9" s="125" t="n">
        <v>8</v>
      </c>
      <c r="I9" s="125" t="n">
        <v>9</v>
      </c>
      <c r="J9" s="125" t="n">
        <v>10</v>
      </c>
      <c r="K9" s="125" t="n">
        <v>11</v>
      </c>
      <c r="L9" s="125" t="n">
        <v>12</v>
      </c>
      <c r="M9" s="125" t="n">
        <v>13</v>
      </c>
      <c r="N9" s="125" t="n">
        <v>14</v>
      </c>
      <c r="O9" s="125" t="n">
        <v>15</v>
      </c>
      <c r="P9" s="125" t="n">
        <v>16</v>
      </c>
      <c r="Q9" s="125" t="n">
        <v>17</v>
      </c>
    </row>
    <row r="10" customFormat="false" ht="36" hidden="false" customHeight="true" outlineLevel="0" collapsed="false">
      <c r="A10" s="126" t="s">
        <v>146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</row>
    <row r="11" customFormat="false" ht="20.25" hidden="false" customHeight="false" outlineLevel="0" collapsed="false">
      <c r="A11" s="66" t="s">
        <v>78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28"/>
      <c r="L11" s="127"/>
      <c r="M11" s="127"/>
      <c r="N11" s="127"/>
      <c r="O11" s="127"/>
      <c r="P11" s="127"/>
      <c r="Q11" s="127"/>
    </row>
    <row r="12" customFormat="false" ht="20.25" hidden="false" customHeight="false" outlineLevel="0" collapsed="false">
      <c r="A12" s="66" t="s">
        <v>79</v>
      </c>
      <c r="B12" s="127"/>
      <c r="C12" s="127"/>
      <c r="D12" s="127"/>
      <c r="E12" s="127"/>
      <c r="F12" s="127"/>
      <c r="G12" s="127"/>
      <c r="H12" s="127"/>
      <c r="I12" s="127"/>
      <c r="J12" s="127"/>
      <c r="K12" s="128"/>
      <c r="L12" s="127"/>
      <c r="M12" s="127"/>
      <c r="N12" s="127"/>
      <c r="O12" s="127"/>
      <c r="P12" s="127"/>
      <c r="Q12" s="127"/>
    </row>
    <row r="13" customFormat="false" ht="20.25" hidden="false" customHeight="false" outlineLevel="0" collapsed="false">
      <c r="A13" s="66" t="s">
        <v>80</v>
      </c>
      <c r="B13" s="127"/>
      <c r="C13" s="127"/>
      <c r="D13" s="127"/>
      <c r="E13" s="127"/>
      <c r="F13" s="127"/>
      <c r="G13" s="127"/>
      <c r="H13" s="127"/>
      <c r="I13" s="127"/>
      <c r="J13" s="127"/>
      <c r="K13" s="128"/>
      <c r="L13" s="127"/>
      <c r="M13" s="127"/>
      <c r="N13" s="127"/>
      <c r="O13" s="127"/>
      <c r="P13" s="127"/>
      <c r="Q13" s="127"/>
    </row>
    <row r="14" customFormat="false" ht="20.25" hidden="false" customHeight="false" outlineLevel="0" collapsed="false">
      <c r="A14" s="66" t="s">
        <v>81</v>
      </c>
      <c r="B14" s="127"/>
      <c r="C14" s="127"/>
      <c r="D14" s="127"/>
      <c r="E14" s="127"/>
      <c r="F14" s="127"/>
      <c r="G14" s="127"/>
      <c r="H14" s="127"/>
      <c r="I14" s="127"/>
      <c r="J14" s="127"/>
      <c r="K14" s="128"/>
      <c r="L14" s="127"/>
      <c r="M14" s="127"/>
      <c r="N14" s="127"/>
      <c r="O14" s="127"/>
      <c r="P14" s="127"/>
      <c r="Q14" s="127"/>
    </row>
    <row r="15" customFormat="false" ht="20.25" hidden="false" customHeight="false" outlineLevel="0" collapsed="false">
      <c r="A15" s="66" t="s">
        <v>82</v>
      </c>
      <c r="B15" s="127"/>
      <c r="C15" s="127"/>
      <c r="D15" s="127"/>
      <c r="E15" s="127"/>
      <c r="F15" s="127"/>
      <c r="G15" s="127"/>
      <c r="H15" s="127"/>
      <c r="I15" s="127"/>
      <c r="J15" s="127"/>
      <c r="K15" s="128"/>
      <c r="L15" s="127"/>
      <c r="M15" s="127"/>
      <c r="N15" s="127"/>
      <c r="O15" s="127"/>
      <c r="P15" s="127"/>
      <c r="Q15" s="127"/>
    </row>
    <row r="16" customFormat="false" ht="20.25" hidden="false" customHeight="false" outlineLevel="0" collapsed="false">
      <c r="A16" s="66" t="s">
        <v>83</v>
      </c>
      <c r="B16" s="127"/>
      <c r="C16" s="127"/>
      <c r="D16" s="127"/>
      <c r="E16" s="127"/>
      <c r="F16" s="127"/>
      <c r="G16" s="127"/>
      <c r="H16" s="127"/>
      <c r="I16" s="127"/>
      <c r="J16" s="127"/>
      <c r="K16" s="128"/>
      <c r="L16" s="127"/>
      <c r="M16" s="127"/>
      <c r="N16" s="127"/>
      <c r="O16" s="127"/>
      <c r="P16" s="127"/>
      <c r="Q16" s="127"/>
    </row>
    <row r="17" customFormat="false" ht="20.25" hidden="false" customHeight="false" outlineLevel="0" collapsed="false">
      <c r="A17" s="66" t="s">
        <v>84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28"/>
      <c r="L17" s="127"/>
      <c r="M17" s="127"/>
      <c r="N17" s="127"/>
      <c r="O17" s="127"/>
      <c r="P17" s="127"/>
      <c r="Q17" s="127"/>
    </row>
    <row r="18" customFormat="false" ht="20.25" hidden="false" customHeight="false" outlineLevel="0" collapsed="false">
      <c r="A18" s="66" t="s">
        <v>85</v>
      </c>
      <c r="B18" s="127"/>
      <c r="C18" s="127"/>
      <c r="D18" s="127"/>
      <c r="E18" s="127"/>
      <c r="F18" s="127"/>
      <c r="G18" s="127"/>
      <c r="H18" s="127"/>
      <c r="I18" s="127"/>
      <c r="J18" s="127"/>
      <c r="K18" s="128"/>
      <c r="L18" s="127"/>
      <c r="M18" s="127"/>
      <c r="N18" s="127"/>
      <c r="O18" s="127"/>
      <c r="P18" s="127"/>
      <c r="Q18" s="127"/>
    </row>
    <row r="19" customFormat="false" ht="20.25" hidden="false" customHeight="false" outlineLevel="0" collapsed="false">
      <c r="A19" s="66" t="s">
        <v>86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28"/>
      <c r="L19" s="127"/>
      <c r="M19" s="127"/>
      <c r="N19" s="127"/>
      <c r="O19" s="127"/>
      <c r="P19" s="127"/>
      <c r="Q19" s="127"/>
    </row>
    <row r="20" customFormat="false" ht="20.25" hidden="false" customHeight="false" outlineLevel="0" collapsed="false">
      <c r="A20" s="66" t="s">
        <v>87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28"/>
      <c r="L20" s="127"/>
      <c r="M20" s="127"/>
      <c r="N20" s="127"/>
      <c r="O20" s="127"/>
      <c r="P20" s="127"/>
      <c r="Q20" s="127"/>
    </row>
    <row r="21" customFormat="false" ht="20.25" hidden="false" customHeight="false" outlineLevel="0" collapsed="false">
      <c r="A21" s="66" t="s">
        <v>88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28"/>
      <c r="L21" s="127"/>
      <c r="M21" s="127"/>
      <c r="N21" s="127"/>
      <c r="O21" s="127"/>
      <c r="P21" s="127"/>
      <c r="Q21" s="127"/>
    </row>
    <row r="22" customFormat="false" ht="20.25" hidden="false" customHeight="false" outlineLevel="0" collapsed="false">
      <c r="A22" s="66" t="s">
        <v>89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28"/>
      <c r="L22" s="127"/>
      <c r="M22" s="127"/>
      <c r="N22" s="127"/>
      <c r="O22" s="127"/>
      <c r="P22" s="127"/>
      <c r="Q22" s="127"/>
    </row>
    <row r="23" customFormat="false" ht="20.25" hidden="false" customHeight="false" outlineLevel="0" collapsed="false">
      <c r="A23" s="66" t="s">
        <v>90</v>
      </c>
      <c r="B23" s="127"/>
      <c r="C23" s="127"/>
      <c r="D23" s="127"/>
      <c r="E23" s="127"/>
      <c r="F23" s="127"/>
      <c r="G23" s="127"/>
      <c r="H23" s="127"/>
      <c r="I23" s="127"/>
      <c r="J23" s="127"/>
      <c r="K23" s="128"/>
      <c r="L23" s="127"/>
      <c r="M23" s="127"/>
      <c r="N23" s="127"/>
      <c r="O23" s="127"/>
      <c r="P23" s="127"/>
      <c r="Q23" s="127"/>
    </row>
    <row r="24" customFormat="false" ht="20.25" hidden="false" customHeight="false" outlineLevel="0" collapsed="false">
      <c r="A24" s="66" t="s">
        <v>91</v>
      </c>
      <c r="B24" s="127"/>
      <c r="C24" s="127"/>
      <c r="D24" s="127"/>
      <c r="E24" s="127"/>
      <c r="F24" s="127"/>
      <c r="G24" s="127"/>
      <c r="H24" s="127"/>
      <c r="I24" s="127"/>
      <c r="J24" s="127"/>
      <c r="K24" s="128"/>
      <c r="L24" s="127"/>
      <c r="M24" s="127"/>
      <c r="N24" s="127"/>
      <c r="O24" s="127"/>
      <c r="P24" s="127"/>
      <c r="Q24" s="127"/>
    </row>
    <row r="25" customFormat="false" ht="20.25" hidden="false" customHeight="false" outlineLevel="0" collapsed="false">
      <c r="A25" s="66" t="s">
        <v>92</v>
      </c>
      <c r="B25" s="127"/>
      <c r="C25" s="127"/>
      <c r="D25" s="127"/>
      <c r="E25" s="127"/>
      <c r="F25" s="127"/>
      <c r="G25" s="127"/>
      <c r="H25" s="127"/>
      <c r="I25" s="127"/>
      <c r="J25" s="127"/>
      <c r="K25" s="128"/>
      <c r="L25" s="127"/>
      <c r="M25" s="127"/>
      <c r="N25" s="127"/>
      <c r="O25" s="127"/>
      <c r="P25" s="127"/>
      <c r="Q25" s="127"/>
    </row>
    <row r="26" customFormat="false" ht="20.25" hidden="false" customHeight="false" outlineLevel="0" collapsed="false">
      <c r="A26" s="66" t="s">
        <v>93</v>
      </c>
      <c r="B26" s="127"/>
      <c r="C26" s="127"/>
      <c r="D26" s="127"/>
      <c r="E26" s="127"/>
      <c r="F26" s="127"/>
      <c r="G26" s="127"/>
      <c r="H26" s="127"/>
      <c r="I26" s="127"/>
      <c r="J26" s="127"/>
      <c r="K26" s="128"/>
      <c r="L26" s="127"/>
      <c r="M26" s="127"/>
      <c r="N26" s="127"/>
      <c r="O26" s="127"/>
      <c r="P26" s="127"/>
      <c r="Q26" s="127"/>
    </row>
    <row r="27" customFormat="false" ht="20.25" hidden="false" customHeight="false" outlineLevel="0" collapsed="false">
      <c r="A27" s="66" t="s">
        <v>94</v>
      </c>
      <c r="B27" s="127"/>
      <c r="C27" s="127"/>
      <c r="D27" s="127"/>
      <c r="E27" s="127"/>
      <c r="F27" s="127"/>
      <c r="G27" s="127"/>
      <c r="H27" s="127"/>
      <c r="I27" s="127"/>
      <c r="J27" s="127"/>
      <c r="K27" s="128"/>
      <c r="L27" s="127"/>
      <c r="M27" s="127"/>
      <c r="N27" s="127"/>
      <c r="O27" s="127"/>
      <c r="P27" s="127"/>
      <c r="Q27" s="127"/>
    </row>
    <row r="28" customFormat="false" ht="20.25" hidden="false" customHeight="false" outlineLevel="0" collapsed="false">
      <c r="A28" s="66" t="s">
        <v>95</v>
      </c>
      <c r="B28" s="127"/>
      <c r="C28" s="127"/>
      <c r="D28" s="127"/>
      <c r="E28" s="127"/>
      <c r="F28" s="127"/>
      <c r="G28" s="127"/>
      <c r="H28" s="127"/>
      <c r="I28" s="127"/>
      <c r="J28" s="127"/>
      <c r="K28" s="128"/>
      <c r="L28" s="127"/>
      <c r="M28" s="127"/>
      <c r="N28" s="127"/>
      <c r="O28" s="127"/>
      <c r="P28" s="127"/>
      <c r="Q28" s="127"/>
    </row>
    <row r="29" customFormat="false" ht="20.25" hidden="false" customHeight="false" outlineLevel="0" collapsed="false">
      <c r="A29" s="66" t="s">
        <v>96</v>
      </c>
      <c r="B29" s="127"/>
      <c r="C29" s="127"/>
      <c r="D29" s="127"/>
      <c r="E29" s="127"/>
      <c r="F29" s="127"/>
      <c r="G29" s="127"/>
      <c r="H29" s="127"/>
      <c r="I29" s="127"/>
      <c r="J29" s="127"/>
      <c r="K29" s="128"/>
      <c r="L29" s="127"/>
      <c r="M29" s="127"/>
      <c r="N29" s="127"/>
      <c r="O29" s="127"/>
      <c r="P29" s="127"/>
      <c r="Q29" s="127"/>
    </row>
    <row r="30" customFormat="false" ht="20.25" hidden="false" customHeight="false" outlineLevel="0" collapsed="false">
      <c r="A30" s="66" t="s">
        <v>97</v>
      </c>
      <c r="B30" s="127"/>
      <c r="C30" s="127"/>
      <c r="D30" s="127"/>
      <c r="E30" s="127"/>
      <c r="F30" s="127"/>
      <c r="G30" s="127"/>
      <c r="H30" s="127"/>
      <c r="I30" s="127"/>
      <c r="J30" s="127"/>
      <c r="K30" s="128"/>
      <c r="L30" s="127"/>
      <c r="M30" s="127"/>
      <c r="N30" s="127"/>
      <c r="O30" s="127"/>
      <c r="P30" s="127"/>
      <c r="Q30" s="127"/>
    </row>
    <row r="31" customFormat="false" ht="20.25" hidden="false" customHeight="false" outlineLevel="0" collapsed="false">
      <c r="A31" s="66" t="s">
        <v>98</v>
      </c>
      <c r="B31" s="127"/>
      <c r="C31" s="127"/>
      <c r="D31" s="127"/>
      <c r="E31" s="127"/>
      <c r="F31" s="127"/>
      <c r="G31" s="127"/>
      <c r="H31" s="127"/>
      <c r="I31" s="127"/>
      <c r="J31" s="127"/>
      <c r="K31" s="128"/>
      <c r="L31" s="127"/>
      <c r="M31" s="127"/>
      <c r="N31" s="127"/>
      <c r="O31" s="127"/>
      <c r="P31" s="127"/>
      <c r="Q31" s="127"/>
    </row>
    <row r="32" customFormat="false" ht="20.25" hidden="false" customHeight="false" outlineLevel="0" collapsed="false">
      <c r="A32" s="66" t="s">
        <v>99</v>
      </c>
      <c r="B32" s="127"/>
      <c r="C32" s="127"/>
      <c r="D32" s="127"/>
      <c r="E32" s="127"/>
      <c r="F32" s="127"/>
      <c r="G32" s="127"/>
      <c r="H32" s="127"/>
      <c r="I32" s="127"/>
      <c r="J32" s="127"/>
      <c r="K32" s="128"/>
      <c r="L32" s="127"/>
      <c r="M32" s="127"/>
      <c r="N32" s="127"/>
      <c r="O32" s="127"/>
      <c r="P32" s="127"/>
      <c r="Q32" s="127"/>
    </row>
    <row r="33" customFormat="false" ht="20.25" hidden="false" customHeight="false" outlineLevel="0" collapsed="false">
      <c r="A33" s="66" t="s">
        <v>100</v>
      </c>
      <c r="B33" s="127"/>
      <c r="C33" s="127"/>
      <c r="D33" s="127"/>
      <c r="E33" s="127"/>
      <c r="F33" s="127"/>
      <c r="G33" s="127"/>
      <c r="H33" s="127"/>
      <c r="I33" s="127"/>
      <c r="J33" s="127"/>
      <c r="K33" s="128"/>
      <c r="L33" s="127"/>
      <c r="M33" s="127"/>
      <c r="N33" s="127"/>
      <c r="O33" s="127"/>
      <c r="P33" s="127"/>
      <c r="Q33" s="127"/>
    </row>
    <row r="34" customFormat="false" ht="20.25" hidden="false" customHeight="false" outlineLevel="0" collapsed="false">
      <c r="A34" s="66" t="s">
        <v>101</v>
      </c>
      <c r="B34" s="127"/>
      <c r="C34" s="127"/>
      <c r="D34" s="127"/>
      <c r="E34" s="127"/>
      <c r="F34" s="127"/>
      <c r="G34" s="127"/>
      <c r="H34" s="127"/>
      <c r="I34" s="127"/>
      <c r="J34" s="127"/>
      <c r="K34" s="128"/>
      <c r="L34" s="127"/>
      <c r="M34" s="127"/>
      <c r="N34" s="127"/>
      <c r="O34" s="127"/>
      <c r="P34" s="127"/>
      <c r="Q34" s="127"/>
    </row>
    <row r="35" customFormat="false" ht="20.25" hidden="false" customHeight="false" outlineLevel="0" collapsed="false">
      <c r="A35" s="66" t="s">
        <v>102</v>
      </c>
      <c r="B35" s="127"/>
      <c r="C35" s="127"/>
      <c r="D35" s="127"/>
      <c r="E35" s="127"/>
      <c r="F35" s="127"/>
      <c r="G35" s="127"/>
      <c r="H35" s="127"/>
      <c r="I35" s="127"/>
      <c r="J35" s="127"/>
      <c r="K35" s="128"/>
      <c r="L35" s="127"/>
      <c r="M35" s="127"/>
      <c r="N35" s="127"/>
      <c r="O35" s="127"/>
      <c r="P35" s="127"/>
      <c r="Q35" s="127"/>
    </row>
    <row r="36" customFormat="false" ht="20.25" hidden="false" customHeight="false" outlineLevel="0" collapsed="false">
      <c r="A36" s="66" t="s">
        <v>103</v>
      </c>
      <c r="B36" s="127"/>
      <c r="C36" s="127"/>
      <c r="D36" s="127"/>
      <c r="E36" s="127"/>
      <c r="F36" s="127"/>
      <c r="G36" s="127"/>
      <c r="H36" s="127"/>
      <c r="I36" s="127"/>
      <c r="J36" s="127"/>
      <c r="K36" s="128"/>
      <c r="L36" s="127"/>
      <c r="M36" s="127"/>
      <c r="N36" s="127"/>
      <c r="O36" s="127"/>
      <c r="P36" s="127"/>
      <c r="Q36" s="127"/>
    </row>
    <row r="37" customFormat="false" ht="20.25" hidden="false" customHeight="false" outlineLevel="0" collapsed="false">
      <c r="A37" s="66" t="s">
        <v>104</v>
      </c>
      <c r="B37" s="127"/>
      <c r="C37" s="127"/>
      <c r="D37" s="127"/>
      <c r="E37" s="127"/>
      <c r="F37" s="127"/>
      <c r="G37" s="127"/>
      <c r="H37" s="127"/>
      <c r="I37" s="127"/>
      <c r="J37" s="127"/>
      <c r="K37" s="128"/>
      <c r="L37" s="127"/>
      <c r="M37" s="127"/>
      <c r="N37" s="127"/>
      <c r="O37" s="127"/>
      <c r="P37" s="127"/>
      <c r="Q37" s="127"/>
    </row>
    <row r="38" customFormat="false" ht="20.25" hidden="false" customHeight="false" outlineLevel="0" collapsed="false">
      <c r="A38" s="66" t="s">
        <v>105</v>
      </c>
      <c r="B38" s="127"/>
      <c r="C38" s="127"/>
      <c r="D38" s="127"/>
      <c r="E38" s="127"/>
      <c r="F38" s="127"/>
      <c r="G38" s="127"/>
      <c r="H38" s="127"/>
      <c r="I38" s="127"/>
      <c r="J38" s="127"/>
      <c r="K38" s="128"/>
      <c r="L38" s="127"/>
      <c r="M38" s="127"/>
      <c r="N38" s="127"/>
      <c r="O38" s="127"/>
      <c r="P38" s="127"/>
      <c r="Q38" s="127"/>
    </row>
    <row r="39" customFormat="false" ht="20.25" hidden="false" customHeight="false" outlineLevel="0" collapsed="false">
      <c r="A39" s="66" t="s">
        <v>106</v>
      </c>
      <c r="B39" s="127"/>
      <c r="C39" s="127"/>
      <c r="D39" s="127"/>
      <c r="E39" s="127"/>
      <c r="F39" s="127"/>
      <c r="G39" s="127"/>
      <c r="H39" s="127"/>
      <c r="I39" s="127"/>
      <c r="J39" s="127"/>
      <c r="K39" s="128"/>
      <c r="L39" s="127"/>
      <c r="M39" s="127"/>
      <c r="N39" s="127"/>
      <c r="O39" s="127"/>
      <c r="P39" s="127"/>
      <c r="Q39" s="127"/>
    </row>
    <row r="40" customFormat="false" ht="12.75" hidden="false" customHeight="false" outlineLevel="0" collapsed="false">
      <c r="A40" s="129" t="s">
        <v>107</v>
      </c>
      <c r="B40" s="130" t="n">
        <f aca="false">SUM(B11:B39)</f>
        <v>0</v>
      </c>
      <c r="C40" s="130" t="n">
        <f aca="false">SUM(C11:C39)</f>
        <v>0</v>
      </c>
      <c r="D40" s="130" t="n">
        <f aca="false">SUM(D11:D39)</f>
        <v>0</v>
      </c>
      <c r="E40" s="130" t="n">
        <f aca="false">SUM(E11:E39)</f>
        <v>0</v>
      </c>
      <c r="F40" s="130" t="n">
        <f aca="false">SUM(F11:F39)</f>
        <v>0</v>
      </c>
      <c r="G40" s="130" t="n">
        <f aca="false">SUM(G11:G39)</f>
        <v>0</v>
      </c>
      <c r="H40" s="130" t="n">
        <f aca="false">SUM(H11:H39)</f>
        <v>0</v>
      </c>
      <c r="I40" s="130" t="n">
        <f aca="false">SUM(I11:I39)</f>
        <v>0</v>
      </c>
      <c r="J40" s="130" t="n">
        <f aca="false">SUM(J11:J39)</f>
        <v>0</v>
      </c>
      <c r="K40" s="130" t="n">
        <f aca="false">SUM(K11:K39)</f>
        <v>0</v>
      </c>
      <c r="L40" s="130" t="n">
        <f aca="false">SUM(L11:L39)</f>
        <v>0</v>
      </c>
      <c r="M40" s="130" t="n">
        <f aca="false">SUM(M11:M39)</f>
        <v>0</v>
      </c>
      <c r="N40" s="130" t="n">
        <f aca="false">SUM(N11:N39)</f>
        <v>0</v>
      </c>
      <c r="O40" s="130" t="n">
        <f aca="false">SUM(O11:O39)</f>
        <v>0</v>
      </c>
      <c r="P40" s="130" t="n">
        <f aca="false">SUM(P11:P39)</f>
        <v>0</v>
      </c>
      <c r="Q40" s="130" t="n">
        <f aca="false">SUM(Q11:Q39)</f>
        <v>0</v>
      </c>
    </row>
  </sheetData>
  <sheetProtection algorithmName="SHA-512" hashValue="rCaIdTMCsA6kbrojierdOzqEZsuqmpTynl5F22mEvylCAWqkkIotlr2ixURsGqHEmCBBLxGElBAf7wyGZD4nBg==" saltValue="xnuFfkiyIFtH/XcvMfAj5Q==" spinCount="100000" sheet="true" objects="true" scenarios="true"/>
  <protectedRanges>
    <protectedRange name="edit" sqref="B11:Q39"/>
  </protectedRanges>
  <mergeCells count="22">
    <mergeCell ref="A3:Q3"/>
    <mergeCell ref="A5:A8"/>
    <mergeCell ref="B5:B8"/>
    <mergeCell ref="C5:F5"/>
    <mergeCell ref="G5:G8"/>
    <mergeCell ref="H5:H8"/>
    <mergeCell ref="I5:I8"/>
    <mergeCell ref="J5:J8"/>
    <mergeCell ref="K5:K8"/>
    <mergeCell ref="L5:P5"/>
    <mergeCell ref="Q5:Q8"/>
    <mergeCell ref="C6:C8"/>
    <mergeCell ref="D6:F6"/>
    <mergeCell ref="L6:L8"/>
    <mergeCell ref="M6:P6"/>
    <mergeCell ref="D7:D8"/>
    <mergeCell ref="E7:E8"/>
    <mergeCell ref="F7:F8"/>
    <mergeCell ref="M7:M8"/>
    <mergeCell ref="N7:O7"/>
    <mergeCell ref="P7:P8"/>
    <mergeCell ref="A10:Q1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Q40"/>
  <sheetViews>
    <sheetView showFormulas="false" showGridLines="true" showRowColHeaders="true" showZeros="false" rightToLeft="false" tabSelected="false" showOutlineSymbols="true" defaultGridColor="true" view="pageBreakPreview" topLeftCell="A1" colorId="64" zoomScale="100" zoomScaleNormal="55" zoomScalePageLayoutView="100" workbookViewId="0">
      <selection pane="topLeft" activeCell="B11" activeCellId="0" sqref="B11"/>
    </sheetView>
  </sheetViews>
  <sheetFormatPr defaultColWidth="9.1484375" defaultRowHeight="12.75" zeroHeight="false" outlineLevelRow="0" outlineLevelCol="0"/>
  <cols>
    <col collapsed="false" customWidth="true" hidden="false" outlineLevel="0" max="1" min="1" style="24" width="82.57"/>
    <col collapsed="false" customWidth="true" hidden="false" outlineLevel="0" max="2" min="2" style="24" width="11.14"/>
    <col collapsed="false" customWidth="false" hidden="false" outlineLevel="0" max="6" min="3" style="24" width="9.14"/>
    <col collapsed="false" customWidth="true" hidden="false" outlineLevel="0" max="7" min="7" style="24" width="14.86"/>
    <col collapsed="false" customWidth="true" hidden="false" outlineLevel="0" max="8" min="8" style="24" width="10.85"/>
    <col collapsed="false" customWidth="true" hidden="false" outlineLevel="0" max="9" min="9" style="24" width="14.42"/>
    <col collapsed="false" customWidth="true" hidden="false" outlineLevel="0" max="11" min="10" style="24" width="16"/>
    <col collapsed="false" customWidth="true" hidden="false" outlineLevel="0" max="12" min="12" style="24" width="12.86"/>
    <col collapsed="false" customWidth="true" hidden="false" outlineLevel="0" max="13" min="13" style="24" width="12.57"/>
    <col collapsed="false" customWidth="false" hidden="false" outlineLevel="0" max="15" min="14" style="24" width="9.14"/>
    <col collapsed="false" customWidth="true" hidden="false" outlineLevel="0" max="16" min="16" style="24" width="13.57"/>
    <col collapsed="false" customWidth="true" hidden="false" outlineLevel="0" max="17" min="17" style="24" width="11.14"/>
    <col collapsed="false" customWidth="false" hidden="false" outlineLevel="0" max="16384" min="18" style="24" width="9.14"/>
  </cols>
  <sheetData>
    <row r="3" customFormat="false" ht="12.75" hidden="false" customHeight="false" outlineLevel="0" collapsed="false">
      <c r="A3" s="131" t="s">
        <v>77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</row>
    <row r="4" customFormat="false" ht="12.75" hidden="false" customHeight="false" outlineLevel="0" collapsed="false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</row>
    <row r="5" customFormat="false" ht="40.5" hidden="false" customHeight="true" outlineLevel="0" collapsed="false">
      <c r="A5" s="133" t="s">
        <v>1</v>
      </c>
      <c r="B5" s="133" t="s">
        <v>2</v>
      </c>
      <c r="C5" s="133" t="s">
        <v>3</v>
      </c>
      <c r="D5" s="133"/>
      <c r="E5" s="133"/>
      <c r="F5" s="133"/>
      <c r="G5" s="133" t="s">
        <v>4</v>
      </c>
      <c r="H5" s="133" t="s">
        <v>5</v>
      </c>
      <c r="I5" s="133" t="s">
        <v>6</v>
      </c>
      <c r="J5" s="134" t="s">
        <v>7</v>
      </c>
      <c r="K5" s="133" t="s">
        <v>8</v>
      </c>
      <c r="L5" s="133" t="s">
        <v>9</v>
      </c>
      <c r="M5" s="133"/>
      <c r="N5" s="133"/>
      <c r="O5" s="133"/>
      <c r="P5" s="133"/>
      <c r="Q5" s="133" t="s">
        <v>10</v>
      </c>
    </row>
    <row r="6" customFormat="false" ht="12.75" hidden="false" customHeight="true" outlineLevel="0" collapsed="false">
      <c r="A6" s="133"/>
      <c r="B6" s="133"/>
      <c r="C6" s="134" t="s">
        <v>11</v>
      </c>
      <c r="D6" s="133" t="s">
        <v>12</v>
      </c>
      <c r="E6" s="133"/>
      <c r="F6" s="133"/>
      <c r="G6" s="133"/>
      <c r="H6" s="133"/>
      <c r="I6" s="133"/>
      <c r="J6" s="134"/>
      <c r="K6" s="133"/>
      <c r="L6" s="134" t="s">
        <v>13</v>
      </c>
      <c r="M6" s="135" t="s">
        <v>14</v>
      </c>
      <c r="N6" s="135"/>
      <c r="O6" s="135"/>
      <c r="P6" s="135"/>
      <c r="Q6" s="133"/>
    </row>
    <row r="7" customFormat="false" ht="48.75" hidden="false" customHeight="true" outlineLevel="0" collapsed="false">
      <c r="A7" s="133"/>
      <c r="B7" s="133"/>
      <c r="C7" s="134"/>
      <c r="D7" s="133" t="s">
        <v>15</v>
      </c>
      <c r="E7" s="133" t="s">
        <v>16</v>
      </c>
      <c r="F7" s="133" t="s">
        <v>17</v>
      </c>
      <c r="G7" s="133"/>
      <c r="H7" s="133"/>
      <c r="I7" s="133"/>
      <c r="J7" s="134"/>
      <c r="K7" s="133"/>
      <c r="L7" s="134"/>
      <c r="M7" s="133" t="s">
        <v>18</v>
      </c>
      <c r="N7" s="133" t="s">
        <v>19</v>
      </c>
      <c r="O7" s="133"/>
      <c r="P7" s="133" t="s">
        <v>20</v>
      </c>
      <c r="Q7" s="133"/>
    </row>
    <row r="8" customFormat="false" ht="51.75" hidden="false" customHeight="true" outlineLevel="0" collapsed="false">
      <c r="A8" s="133"/>
      <c r="B8" s="133"/>
      <c r="C8" s="134"/>
      <c r="D8" s="133"/>
      <c r="E8" s="133"/>
      <c r="F8" s="133"/>
      <c r="G8" s="133"/>
      <c r="H8" s="133"/>
      <c r="I8" s="133"/>
      <c r="J8" s="134"/>
      <c r="K8" s="133"/>
      <c r="L8" s="134"/>
      <c r="M8" s="133"/>
      <c r="N8" s="133" t="s">
        <v>21</v>
      </c>
      <c r="O8" s="133" t="s">
        <v>22</v>
      </c>
      <c r="P8" s="133"/>
      <c r="Q8" s="133"/>
    </row>
    <row r="9" customFormat="false" ht="12.75" hidden="false" customHeight="false" outlineLevel="0" collapsed="false">
      <c r="A9" s="136" t="n">
        <v>1</v>
      </c>
      <c r="B9" s="136" t="n">
        <v>2</v>
      </c>
      <c r="C9" s="136" t="n">
        <v>3</v>
      </c>
      <c r="D9" s="136" t="n">
        <v>4</v>
      </c>
      <c r="E9" s="136" t="n">
        <v>5</v>
      </c>
      <c r="F9" s="136" t="n">
        <v>6</v>
      </c>
      <c r="G9" s="136" t="n">
        <v>7</v>
      </c>
      <c r="H9" s="136" t="n">
        <v>8</v>
      </c>
      <c r="I9" s="136" t="n">
        <v>9</v>
      </c>
      <c r="J9" s="136" t="n">
        <v>10</v>
      </c>
      <c r="K9" s="136" t="n">
        <v>11</v>
      </c>
      <c r="L9" s="136" t="n">
        <v>12</v>
      </c>
      <c r="M9" s="136" t="n">
        <v>13</v>
      </c>
      <c r="N9" s="136" t="n">
        <v>14</v>
      </c>
      <c r="O9" s="136" t="n">
        <v>15</v>
      </c>
      <c r="P9" s="136" t="n">
        <v>16</v>
      </c>
      <c r="Q9" s="136" t="n">
        <v>17</v>
      </c>
    </row>
    <row r="10" customFormat="false" ht="33.75" hidden="false" customHeight="true" outlineLevel="0" collapsed="false">
      <c r="A10" s="137" t="s">
        <v>147</v>
      </c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</row>
    <row r="11" customFormat="false" ht="20.25" hidden="false" customHeight="false" outlineLevel="0" collapsed="false">
      <c r="A11" s="34" t="s">
        <v>78</v>
      </c>
      <c r="B11" s="138"/>
      <c r="C11" s="138" t="n">
        <v>0</v>
      </c>
      <c r="D11" s="138"/>
      <c r="E11" s="138"/>
      <c r="F11" s="138"/>
      <c r="G11" s="138"/>
      <c r="H11" s="138"/>
      <c r="I11" s="138"/>
      <c r="J11" s="138"/>
      <c r="K11" s="139"/>
      <c r="L11" s="138"/>
      <c r="M11" s="138"/>
      <c r="N11" s="138"/>
      <c r="O11" s="138"/>
      <c r="P11" s="138"/>
      <c r="Q11" s="138"/>
    </row>
    <row r="12" customFormat="false" ht="20.25" hidden="false" customHeight="false" outlineLevel="0" collapsed="false">
      <c r="A12" s="34" t="s">
        <v>79</v>
      </c>
      <c r="B12" s="138"/>
      <c r="C12" s="138"/>
      <c r="D12" s="138"/>
      <c r="E12" s="138"/>
      <c r="F12" s="138"/>
      <c r="G12" s="138"/>
      <c r="H12" s="138"/>
      <c r="I12" s="138"/>
      <c r="J12" s="138"/>
      <c r="K12" s="139"/>
      <c r="L12" s="138"/>
      <c r="M12" s="138"/>
      <c r="N12" s="138"/>
      <c r="O12" s="138"/>
      <c r="P12" s="138"/>
      <c r="Q12" s="138"/>
    </row>
    <row r="13" customFormat="false" ht="20.25" hidden="false" customHeight="false" outlineLevel="0" collapsed="false">
      <c r="A13" s="34" t="s">
        <v>80</v>
      </c>
      <c r="B13" s="138"/>
      <c r="C13" s="138"/>
      <c r="D13" s="138"/>
      <c r="E13" s="138"/>
      <c r="F13" s="138"/>
      <c r="G13" s="138"/>
      <c r="H13" s="138"/>
      <c r="I13" s="138"/>
      <c r="J13" s="138"/>
      <c r="K13" s="139"/>
      <c r="L13" s="138"/>
      <c r="M13" s="138"/>
      <c r="N13" s="138"/>
      <c r="O13" s="138"/>
      <c r="P13" s="138"/>
      <c r="Q13" s="138"/>
    </row>
    <row r="14" customFormat="false" ht="20.25" hidden="false" customHeight="false" outlineLevel="0" collapsed="false">
      <c r="A14" s="34" t="s">
        <v>81</v>
      </c>
      <c r="B14" s="138"/>
      <c r="C14" s="138"/>
      <c r="D14" s="138"/>
      <c r="E14" s="138"/>
      <c r="F14" s="138"/>
      <c r="G14" s="138"/>
      <c r="H14" s="138"/>
      <c r="I14" s="138"/>
      <c r="J14" s="138"/>
      <c r="K14" s="139"/>
      <c r="L14" s="138"/>
      <c r="M14" s="138"/>
      <c r="N14" s="138"/>
      <c r="O14" s="138"/>
      <c r="P14" s="138"/>
      <c r="Q14" s="138"/>
    </row>
    <row r="15" customFormat="false" ht="20.25" hidden="false" customHeight="false" outlineLevel="0" collapsed="false">
      <c r="A15" s="34" t="s">
        <v>82</v>
      </c>
      <c r="B15" s="138"/>
      <c r="C15" s="138"/>
      <c r="D15" s="138"/>
      <c r="E15" s="138"/>
      <c r="F15" s="138"/>
      <c r="G15" s="138"/>
      <c r="H15" s="138"/>
      <c r="I15" s="138"/>
      <c r="J15" s="138"/>
      <c r="K15" s="139"/>
      <c r="L15" s="138"/>
      <c r="M15" s="138"/>
      <c r="N15" s="138"/>
      <c r="O15" s="138"/>
      <c r="P15" s="138"/>
      <c r="Q15" s="138"/>
    </row>
    <row r="16" customFormat="false" ht="20.25" hidden="false" customHeight="false" outlineLevel="0" collapsed="false">
      <c r="A16" s="34" t="s">
        <v>83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9"/>
      <c r="L16" s="138"/>
      <c r="M16" s="138"/>
      <c r="N16" s="138"/>
      <c r="O16" s="138"/>
      <c r="P16" s="138"/>
      <c r="Q16" s="138"/>
    </row>
    <row r="17" customFormat="false" ht="20.25" hidden="false" customHeight="false" outlineLevel="0" collapsed="false">
      <c r="A17" s="34" t="s">
        <v>84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9"/>
      <c r="L17" s="138"/>
      <c r="M17" s="138"/>
      <c r="N17" s="138"/>
      <c r="O17" s="138"/>
      <c r="P17" s="138"/>
      <c r="Q17" s="138"/>
    </row>
    <row r="18" customFormat="false" ht="20.25" hidden="false" customHeight="false" outlineLevel="0" collapsed="false">
      <c r="A18" s="34" t="s">
        <v>85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39"/>
      <c r="L18" s="138"/>
      <c r="M18" s="138"/>
      <c r="N18" s="138"/>
      <c r="O18" s="138"/>
      <c r="P18" s="138"/>
      <c r="Q18" s="138"/>
    </row>
    <row r="19" customFormat="false" ht="20.25" hidden="false" customHeight="false" outlineLevel="0" collapsed="false">
      <c r="A19" s="34" t="s">
        <v>86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39"/>
      <c r="L19" s="138"/>
      <c r="M19" s="138"/>
      <c r="N19" s="138"/>
      <c r="O19" s="138"/>
      <c r="P19" s="138"/>
      <c r="Q19" s="138"/>
    </row>
    <row r="20" customFormat="false" ht="20.25" hidden="false" customHeight="false" outlineLevel="0" collapsed="false">
      <c r="A20" s="34" t="s">
        <v>87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9"/>
      <c r="L20" s="138"/>
      <c r="M20" s="138"/>
      <c r="N20" s="138"/>
      <c r="O20" s="138"/>
      <c r="P20" s="138"/>
      <c r="Q20" s="138"/>
    </row>
    <row r="21" customFormat="false" ht="20.25" hidden="false" customHeight="false" outlineLevel="0" collapsed="false">
      <c r="A21" s="34" t="s">
        <v>88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9"/>
      <c r="L21" s="138"/>
      <c r="M21" s="138"/>
      <c r="N21" s="138"/>
      <c r="O21" s="138"/>
      <c r="P21" s="138"/>
      <c r="Q21" s="138"/>
    </row>
    <row r="22" customFormat="false" ht="20.25" hidden="false" customHeight="false" outlineLevel="0" collapsed="false">
      <c r="A22" s="34" t="s">
        <v>89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9"/>
      <c r="L22" s="138"/>
      <c r="M22" s="138"/>
      <c r="N22" s="138"/>
      <c r="O22" s="138"/>
      <c r="P22" s="138"/>
      <c r="Q22" s="138"/>
    </row>
    <row r="23" customFormat="false" ht="20.25" hidden="false" customHeight="false" outlineLevel="0" collapsed="false">
      <c r="A23" s="34" t="s">
        <v>90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9"/>
      <c r="L23" s="138"/>
      <c r="M23" s="138"/>
      <c r="N23" s="138"/>
      <c r="O23" s="138"/>
      <c r="P23" s="138"/>
      <c r="Q23" s="138"/>
    </row>
    <row r="24" customFormat="false" ht="20.25" hidden="false" customHeight="false" outlineLevel="0" collapsed="false">
      <c r="A24" s="34" t="s">
        <v>91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9"/>
      <c r="L24" s="138"/>
      <c r="M24" s="138"/>
      <c r="N24" s="138"/>
      <c r="O24" s="138"/>
      <c r="P24" s="138"/>
      <c r="Q24" s="138"/>
    </row>
    <row r="25" customFormat="false" ht="20.25" hidden="false" customHeight="false" outlineLevel="0" collapsed="false">
      <c r="A25" s="34" t="s">
        <v>92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9"/>
      <c r="L25" s="138"/>
      <c r="M25" s="138"/>
      <c r="N25" s="138"/>
      <c r="O25" s="138"/>
      <c r="P25" s="138"/>
      <c r="Q25" s="138"/>
    </row>
    <row r="26" customFormat="false" ht="20.25" hidden="false" customHeight="false" outlineLevel="0" collapsed="false">
      <c r="A26" s="34" t="s">
        <v>93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9"/>
      <c r="L26" s="138"/>
      <c r="M26" s="138"/>
      <c r="N26" s="138"/>
      <c r="O26" s="138"/>
      <c r="P26" s="138"/>
      <c r="Q26" s="138"/>
    </row>
    <row r="27" customFormat="false" ht="20.25" hidden="false" customHeight="false" outlineLevel="0" collapsed="false">
      <c r="A27" s="34" t="s">
        <v>94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9"/>
      <c r="L27" s="138"/>
      <c r="M27" s="138"/>
      <c r="N27" s="138"/>
      <c r="O27" s="138"/>
      <c r="P27" s="138"/>
      <c r="Q27" s="138"/>
    </row>
    <row r="28" customFormat="false" ht="20.25" hidden="false" customHeight="false" outlineLevel="0" collapsed="false">
      <c r="A28" s="34" t="s">
        <v>95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9"/>
      <c r="L28" s="138"/>
      <c r="M28" s="138"/>
      <c r="N28" s="138"/>
      <c r="O28" s="138"/>
      <c r="P28" s="138"/>
      <c r="Q28" s="138"/>
    </row>
    <row r="29" customFormat="false" ht="20.25" hidden="false" customHeight="false" outlineLevel="0" collapsed="false">
      <c r="A29" s="34" t="s">
        <v>96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9"/>
      <c r="L29" s="138"/>
      <c r="M29" s="138"/>
      <c r="N29" s="138"/>
      <c r="O29" s="138"/>
      <c r="P29" s="138"/>
      <c r="Q29" s="138"/>
    </row>
    <row r="30" customFormat="false" ht="20.25" hidden="false" customHeight="false" outlineLevel="0" collapsed="false">
      <c r="A30" s="34" t="s">
        <v>97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9"/>
      <c r="L30" s="138"/>
      <c r="M30" s="138"/>
      <c r="N30" s="138"/>
      <c r="O30" s="138"/>
      <c r="P30" s="138"/>
      <c r="Q30" s="138"/>
    </row>
    <row r="31" customFormat="false" ht="20.25" hidden="false" customHeight="false" outlineLevel="0" collapsed="false">
      <c r="A31" s="34" t="s">
        <v>98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9"/>
      <c r="L31" s="138"/>
      <c r="M31" s="138"/>
      <c r="N31" s="138"/>
      <c r="O31" s="138"/>
      <c r="P31" s="138"/>
      <c r="Q31" s="138"/>
    </row>
    <row r="32" customFormat="false" ht="20.25" hidden="false" customHeight="false" outlineLevel="0" collapsed="false">
      <c r="A32" s="34" t="s">
        <v>99</v>
      </c>
      <c r="B32" s="138"/>
      <c r="C32" s="138"/>
      <c r="D32" s="138"/>
      <c r="E32" s="138"/>
      <c r="F32" s="138"/>
      <c r="G32" s="138"/>
      <c r="H32" s="138"/>
      <c r="I32" s="138"/>
      <c r="J32" s="138"/>
      <c r="K32" s="139"/>
      <c r="L32" s="138"/>
      <c r="M32" s="138"/>
      <c r="N32" s="138"/>
      <c r="O32" s="138"/>
      <c r="P32" s="138"/>
      <c r="Q32" s="138"/>
    </row>
    <row r="33" customFormat="false" ht="20.25" hidden="false" customHeight="false" outlineLevel="0" collapsed="false">
      <c r="A33" s="34" t="s">
        <v>100</v>
      </c>
      <c r="B33" s="138"/>
      <c r="C33" s="138"/>
      <c r="D33" s="138"/>
      <c r="E33" s="138"/>
      <c r="F33" s="138"/>
      <c r="G33" s="138"/>
      <c r="H33" s="138"/>
      <c r="I33" s="138"/>
      <c r="J33" s="138"/>
      <c r="K33" s="139"/>
      <c r="L33" s="138"/>
      <c r="M33" s="138"/>
      <c r="N33" s="138"/>
      <c r="O33" s="138"/>
      <c r="P33" s="138"/>
      <c r="Q33" s="138"/>
    </row>
    <row r="34" customFormat="false" ht="20.25" hidden="false" customHeight="false" outlineLevel="0" collapsed="false">
      <c r="A34" s="34" t="s">
        <v>101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9"/>
      <c r="L34" s="138"/>
      <c r="M34" s="138"/>
      <c r="N34" s="138"/>
      <c r="O34" s="138"/>
      <c r="P34" s="138"/>
      <c r="Q34" s="138"/>
    </row>
    <row r="35" customFormat="false" ht="20.25" hidden="false" customHeight="false" outlineLevel="0" collapsed="false">
      <c r="A35" s="34" t="s">
        <v>102</v>
      </c>
      <c r="B35" s="138"/>
      <c r="C35" s="138"/>
      <c r="D35" s="138"/>
      <c r="E35" s="138"/>
      <c r="F35" s="138"/>
      <c r="G35" s="138"/>
      <c r="H35" s="138"/>
      <c r="I35" s="138"/>
      <c r="J35" s="138"/>
      <c r="K35" s="139"/>
      <c r="L35" s="138"/>
      <c r="M35" s="138"/>
      <c r="N35" s="138"/>
      <c r="O35" s="138"/>
      <c r="P35" s="138"/>
      <c r="Q35" s="138"/>
    </row>
    <row r="36" customFormat="false" ht="20.25" hidden="false" customHeight="false" outlineLevel="0" collapsed="false">
      <c r="A36" s="66" t="s">
        <v>103</v>
      </c>
      <c r="B36" s="138"/>
      <c r="C36" s="138"/>
      <c r="D36" s="138"/>
      <c r="E36" s="138"/>
      <c r="F36" s="138"/>
      <c r="G36" s="138"/>
      <c r="H36" s="138"/>
      <c r="I36" s="138"/>
      <c r="J36" s="138"/>
      <c r="K36" s="139"/>
      <c r="L36" s="138"/>
      <c r="M36" s="138"/>
      <c r="N36" s="138"/>
      <c r="O36" s="138"/>
      <c r="P36" s="138"/>
      <c r="Q36" s="138"/>
    </row>
    <row r="37" customFormat="false" ht="20.25" hidden="false" customHeight="false" outlineLevel="0" collapsed="false">
      <c r="A37" s="34" t="s">
        <v>104</v>
      </c>
      <c r="B37" s="138"/>
      <c r="C37" s="138"/>
      <c r="D37" s="138"/>
      <c r="E37" s="138"/>
      <c r="F37" s="138"/>
      <c r="G37" s="138"/>
      <c r="H37" s="138"/>
      <c r="I37" s="138"/>
      <c r="J37" s="138"/>
      <c r="K37" s="139"/>
      <c r="L37" s="138"/>
      <c r="M37" s="138"/>
      <c r="N37" s="138"/>
      <c r="O37" s="138"/>
      <c r="P37" s="138"/>
      <c r="Q37" s="138"/>
    </row>
    <row r="38" customFormat="false" ht="20.25" hidden="false" customHeight="false" outlineLevel="0" collapsed="false">
      <c r="A38" s="34" t="s">
        <v>105</v>
      </c>
      <c r="B38" s="138"/>
      <c r="C38" s="138"/>
      <c r="D38" s="138"/>
      <c r="E38" s="138"/>
      <c r="F38" s="138"/>
      <c r="G38" s="138"/>
      <c r="H38" s="138"/>
      <c r="I38" s="138"/>
      <c r="J38" s="138"/>
      <c r="K38" s="139"/>
      <c r="L38" s="138"/>
      <c r="M38" s="138"/>
      <c r="N38" s="138"/>
      <c r="O38" s="138"/>
      <c r="P38" s="138"/>
      <c r="Q38" s="138"/>
    </row>
    <row r="39" customFormat="false" ht="20.25" hidden="false" customHeight="false" outlineLevel="0" collapsed="false">
      <c r="A39" s="34" t="s">
        <v>106</v>
      </c>
      <c r="B39" s="138"/>
      <c r="C39" s="138"/>
      <c r="D39" s="138"/>
      <c r="E39" s="138"/>
      <c r="F39" s="138"/>
      <c r="G39" s="138"/>
      <c r="H39" s="138"/>
      <c r="I39" s="138"/>
      <c r="J39" s="138"/>
      <c r="K39" s="139"/>
      <c r="L39" s="138"/>
      <c r="M39" s="138"/>
      <c r="N39" s="138"/>
      <c r="O39" s="138"/>
      <c r="P39" s="138"/>
      <c r="Q39" s="138"/>
    </row>
    <row r="40" customFormat="false" ht="12.75" hidden="false" customHeight="false" outlineLevel="0" collapsed="false">
      <c r="A40" s="55" t="s">
        <v>107</v>
      </c>
      <c r="B40" s="140" t="n">
        <f aca="false">SUM(B11:B39)</f>
        <v>0</v>
      </c>
      <c r="C40" s="140" t="n">
        <f aca="false">SUM(C11:C39)</f>
        <v>0</v>
      </c>
      <c r="D40" s="140" t="n">
        <f aca="false">SUM(D11:D39)</f>
        <v>0</v>
      </c>
      <c r="E40" s="140" t="n">
        <f aca="false">SUM(E11:E39)</f>
        <v>0</v>
      </c>
      <c r="F40" s="140" t="n">
        <f aca="false">SUM(F11:F39)</f>
        <v>0</v>
      </c>
      <c r="G40" s="140" t="n">
        <f aca="false">SUM(G11:G39)</f>
        <v>0</v>
      </c>
      <c r="H40" s="140" t="n">
        <f aca="false">SUM(H11:H39)</f>
        <v>0</v>
      </c>
      <c r="I40" s="140" t="n">
        <f aca="false">SUM(I11:I39)</f>
        <v>0</v>
      </c>
      <c r="J40" s="140" t="n">
        <f aca="false">SUM(J11:J39)</f>
        <v>0</v>
      </c>
      <c r="K40" s="140" t="n">
        <f aca="false">SUM(K11:K39)</f>
        <v>0</v>
      </c>
      <c r="L40" s="140" t="n">
        <f aca="false">SUM(L11:L39)</f>
        <v>0</v>
      </c>
      <c r="M40" s="140" t="n">
        <f aca="false">SUM(M11:M39)</f>
        <v>0</v>
      </c>
      <c r="N40" s="140" t="n">
        <f aca="false">SUM(N11:N39)</f>
        <v>0</v>
      </c>
      <c r="O40" s="140" t="n">
        <f aca="false">SUM(O11:O39)</f>
        <v>0</v>
      </c>
      <c r="P40" s="140" t="n">
        <f aca="false">SUM(P11:P39)</f>
        <v>0</v>
      </c>
      <c r="Q40" s="140" t="n">
        <f aca="false">SUM(Q11:Q39)</f>
        <v>0</v>
      </c>
    </row>
  </sheetData>
  <sheetProtection algorithmName="SHA-512" hashValue="mEdL9c6iQM3pbgsi18G9lAi3Ok5NBzu2Nh8LNA7UxIPCrfJUS+BmZK/yaEdec5epy7trTXCvVAnAGa2IstFwjg==" saltValue="lASUphi/5xceAXOArdJSuQ==" spinCount="100000" sheet="true" objects="true" scenarios="true"/>
  <protectedRanges>
    <protectedRange name="edit" sqref="B11:Q39"/>
  </protectedRanges>
  <mergeCells count="22">
    <mergeCell ref="A3:Q3"/>
    <mergeCell ref="A5:A8"/>
    <mergeCell ref="B5:B8"/>
    <mergeCell ref="C5:F5"/>
    <mergeCell ref="G5:G8"/>
    <mergeCell ref="H5:H8"/>
    <mergeCell ref="I5:I8"/>
    <mergeCell ref="J5:J8"/>
    <mergeCell ref="K5:K8"/>
    <mergeCell ref="L5:P5"/>
    <mergeCell ref="Q5:Q8"/>
    <mergeCell ref="C6:C8"/>
    <mergeCell ref="D6:F6"/>
    <mergeCell ref="L6:L8"/>
    <mergeCell ref="M6:P6"/>
    <mergeCell ref="D7:D8"/>
    <mergeCell ref="E7:E8"/>
    <mergeCell ref="F7:F8"/>
    <mergeCell ref="M7:M8"/>
    <mergeCell ref="N7:O7"/>
    <mergeCell ref="P7:P8"/>
    <mergeCell ref="A10:Q1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Q40"/>
  <sheetViews>
    <sheetView showFormulas="false" showGridLines="true" showRowColHeaders="true" showZeros="false" rightToLeft="false" tabSelected="false" showOutlineSymbols="true" defaultGridColor="true" view="pageBreakPreview" topLeftCell="A1" colorId="64" zoomScale="100" zoomScaleNormal="55" zoomScalePageLayoutView="100" workbookViewId="0">
      <selection pane="topLeft" activeCell="B11" activeCellId="0" sqref="B11"/>
    </sheetView>
  </sheetViews>
  <sheetFormatPr defaultColWidth="9.1484375" defaultRowHeight="12.75" zeroHeight="false" outlineLevelRow="0" outlineLevelCol="0"/>
  <cols>
    <col collapsed="false" customWidth="true" hidden="false" outlineLevel="0" max="1" min="1" style="24" width="85.15"/>
    <col collapsed="false" customWidth="false" hidden="false" outlineLevel="0" max="6" min="2" style="24" width="9.14"/>
    <col collapsed="false" customWidth="true" hidden="false" outlineLevel="0" max="7" min="7" style="24" width="17"/>
    <col collapsed="false" customWidth="true" hidden="false" outlineLevel="0" max="8" min="8" style="24" width="17.29"/>
    <col collapsed="false" customWidth="true" hidden="false" outlineLevel="0" max="9" min="9" style="24" width="14.29"/>
    <col collapsed="false" customWidth="true" hidden="false" outlineLevel="0" max="10" min="10" style="24" width="17.15"/>
    <col collapsed="false" customWidth="true" hidden="false" outlineLevel="0" max="11" min="11" style="24" width="13.42"/>
    <col collapsed="false" customWidth="true" hidden="false" outlineLevel="0" max="12" min="12" style="24" width="10.57"/>
    <col collapsed="false" customWidth="true" hidden="false" outlineLevel="0" max="13" min="13" style="24" width="11"/>
    <col collapsed="false" customWidth="false" hidden="false" outlineLevel="0" max="15" min="14" style="24" width="9.14"/>
    <col collapsed="false" customWidth="true" hidden="false" outlineLevel="0" max="16" min="16" style="24" width="12.71"/>
    <col collapsed="false" customWidth="true" hidden="false" outlineLevel="0" max="17" min="17" style="24" width="8.71"/>
    <col collapsed="false" customWidth="false" hidden="false" outlineLevel="0" max="16384" min="18" style="24" width="9.14"/>
  </cols>
  <sheetData>
    <row r="3" customFormat="false" ht="12.75" hidden="false" customHeight="false" outlineLevel="0" collapsed="false">
      <c r="A3" s="131" t="s">
        <v>77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</row>
    <row r="4" customFormat="false" ht="12.75" hidden="false" customHeight="false" outlineLevel="0" collapsed="false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</row>
    <row r="5" customFormat="false" ht="26.25" hidden="false" customHeight="true" outlineLevel="0" collapsed="false">
      <c r="A5" s="133" t="s">
        <v>1</v>
      </c>
      <c r="B5" s="133" t="s">
        <v>2</v>
      </c>
      <c r="C5" s="133" t="s">
        <v>3</v>
      </c>
      <c r="D5" s="133"/>
      <c r="E5" s="133"/>
      <c r="F5" s="133"/>
      <c r="G5" s="133" t="s">
        <v>4</v>
      </c>
      <c r="H5" s="133" t="s">
        <v>5</v>
      </c>
      <c r="I5" s="133" t="s">
        <v>6</v>
      </c>
      <c r="J5" s="134" t="s">
        <v>7</v>
      </c>
      <c r="K5" s="133" t="s">
        <v>8</v>
      </c>
      <c r="L5" s="133" t="s">
        <v>9</v>
      </c>
      <c r="M5" s="133"/>
      <c r="N5" s="133"/>
      <c r="O5" s="133"/>
      <c r="P5" s="133"/>
      <c r="Q5" s="133" t="s">
        <v>10</v>
      </c>
    </row>
    <row r="6" customFormat="false" ht="12.75" hidden="false" customHeight="true" outlineLevel="0" collapsed="false">
      <c r="A6" s="133"/>
      <c r="B6" s="133"/>
      <c r="C6" s="134" t="s">
        <v>11</v>
      </c>
      <c r="D6" s="133" t="s">
        <v>12</v>
      </c>
      <c r="E6" s="133"/>
      <c r="F6" s="133"/>
      <c r="G6" s="133"/>
      <c r="H6" s="133"/>
      <c r="I6" s="133"/>
      <c r="J6" s="134"/>
      <c r="K6" s="133"/>
      <c r="L6" s="134" t="s">
        <v>13</v>
      </c>
      <c r="M6" s="135" t="s">
        <v>14</v>
      </c>
      <c r="N6" s="135"/>
      <c r="O6" s="135"/>
      <c r="P6" s="135"/>
      <c r="Q6" s="133"/>
    </row>
    <row r="7" customFormat="false" ht="45.75" hidden="false" customHeight="true" outlineLevel="0" collapsed="false">
      <c r="A7" s="133"/>
      <c r="B7" s="133"/>
      <c r="C7" s="134"/>
      <c r="D7" s="133" t="s">
        <v>15</v>
      </c>
      <c r="E7" s="133" t="s">
        <v>16</v>
      </c>
      <c r="F7" s="133" t="s">
        <v>17</v>
      </c>
      <c r="G7" s="133"/>
      <c r="H7" s="133"/>
      <c r="I7" s="133"/>
      <c r="J7" s="134"/>
      <c r="K7" s="133"/>
      <c r="L7" s="134"/>
      <c r="M7" s="133" t="s">
        <v>18</v>
      </c>
      <c r="N7" s="133" t="s">
        <v>19</v>
      </c>
      <c r="O7" s="133"/>
      <c r="P7" s="133" t="s">
        <v>20</v>
      </c>
      <c r="Q7" s="133"/>
    </row>
    <row r="8" customFormat="false" ht="72.75" hidden="false" customHeight="true" outlineLevel="0" collapsed="false">
      <c r="A8" s="133"/>
      <c r="B8" s="133"/>
      <c r="C8" s="134"/>
      <c r="D8" s="133"/>
      <c r="E8" s="133"/>
      <c r="F8" s="133"/>
      <c r="G8" s="133"/>
      <c r="H8" s="133"/>
      <c r="I8" s="133"/>
      <c r="J8" s="134"/>
      <c r="K8" s="133"/>
      <c r="L8" s="134"/>
      <c r="M8" s="133"/>
      <c r="N8" s="133" t="s">
        <v>21</v>
      </c>
      <c r="O8" s="133" t="s">
        <v>22</v>
      </c>
      <c r="P8" s="133"/>
      <c r="Q8" s="133"/>
    </row>
    <row r="9" customFormat="false" ht="12.75" hidden="false" customHeight="false" outlineLevel="0" collapsed="false">
      <c r="A9" s="136" t="n">
        <v>1</v>
      </c>
      <c r="B9" s="136" t="n">
        <v>2</v>
      </c>
      <c r="C9" s="136" t="n">
        <v>3</v>
      </c>
      <c r="D9" s="136" t="n">
        <v>4</v>
      </c>
      <c r="E9" s="136" t="n">
        <v>5</v>
      </c>
      <c r="F9" s="136" t="n">
        <v>6</v>
      </c>
      <c r="G9" s="136" t="n">
        <v>7</v>
      </c>
      <c r="H9" s="136" t="n">
        <v>8</v>
      </c>
      <c r="I9" s="136" t="n">
        <v>9</v>
      </c>
      <c r="J9" s="136" t="n">
        <v>10</v>
      </c>
      <c r="K9" s="136" t="n">
        <v>11</v>
      </c>
      <c r="L9" s="136" t="n">
        <v>12</v>
      </c>
      <c r="M9" s="136" t="n">
        <v>13</v>
      </c>
      <c r="N9" s="136" t="n">
        <v>14</v>
      </c>
      <c r="O9" s="136" t="n">
        <v>15</v>
      </c>
      <c r="P9" s="136" t="n">
        <v>16</v>
      </c>
      <c r="Q9" s="136" t="n">
        <v>17</v>
      </c>
    </row>
    <row r="10" customFormat="false" ht="21" hidden="false" customHeight="true" outlineLevel="0" collapsed="false">
      <c r="A10" s="137" t="s">
        <v>148</v>
      </c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</row>
    <row r="11" customFormat="false" ht="20.25" hidden="false" customHeight="false" outlineLevel="0" collapsed="false">
      <c r="A11" s="34" t="s">
        <v>78</v>
      </c>
      <c r="B11" s="138"/>
      <c r="C11" s="138" t="n">
        <v>0</v>
      </c>
      <c r="D11" s="138"/>
      <c r="E11" s="138"/>
      <c r="F11" s="138"/>
      <c r="G11" s="138"/>
      <c r="H11" s="138"/>
      <c r="I11" s="138"/>
      <c r="J11" s="138"/>
      <c r="K11" s="139"/>
      <c r="L11" s="138"/>
      <c r="M11" s="138"/>
      <c r="N11" s="138"/>
      <c r="O11" s="138"/>
      <c r="P11" s="138"/>
      <c r="Q11" s="138"/>
    </row>
    <row r="12" customFormat="false" ht="20.25" hidden="false" customHeight="false" outlineLevel="0" collapsed="false">
      <c r="A12" s="34" t="s">
        <v>79</v>
      </c>
      <c r="B12" s="138"/>
      <c r="C12" s="138"/>
      <c r="D12" s="138"/>
      <c r="E12" s="138"/>
      <c r="F12" s="138"/>
      <c r="G12" s="138"/>
      <c r="H12" s="138"/>
      <c r="I12" s="138"/>
      <c r="J12" s="138"/>
      <c r="K12" s="139"/>
      <c r="L12" s="138"/>
      <c r="M12" s="138"/>
      <c r="N12" s="138"/>
      <c r="O12" s="138"/>
      <c r="P12" s="138"/>
      <c r="Q12" s="138"/>
    </row>
    <row r="13" customFormat="false" ht="20.25" hidden="false" customHeight="false" outlineLevel="0" collapsed="false">
      <c r="A13" s="34" t="s">
        <v>80</v>
      </c>
      <c r="B13" s="138"/>
      <c r="C13" s="138"/>
      <c r="D13" s="138"/>
      <c r="E13" s="138"/>
      <c r="F13" s="138"/>
      <c r="G13" s="138"/>
      <c r="H13" s="138"/>
      <c r="I13" s="138"/>
      <c r="J13" s="138"/>
      <c r="K13" s="139"/>
      <c r="L13" s="138"/>
      <c r="M13" s="138"/>
      <c r="N13" s="138"/>
      <c r="O13" s="138"/>
      <c r="P13" s="138"/>
      <c r="Q13" s="138"/>
    </row>
    <row r="14" customFormat="false" ht="20.25" hidden="false" customHeight="false" outlineLevel="0" collapsed="false">
      <c r="A14" s="34" t="s">
        <v>81</v>
      </c>
      <c r="B14" s="138"/>
      <c r="C14" s="138"/>
      <c r="D14" s="138"/>
      <c r="E14" s="138"/>
      <c r="F14" s="138"/>
      <c r="G14" s="138"/>
      <c r="H14" s="138"/>
      <c r="I14" s="138"/>
      <c r="J14" s="138"/>
      <c r="K14" s="139"/>
      <c r="L14" s="138"/>
      <c r="M14" s="138"/>
      <c r="N14" s="138"/>
      <c r="O14" s="138"/>
      <c r="P14" s="138"/>
      <c r="Q14" s="138"/>
    </row>
    <row r="15" customFormat="false" ht="20.25" hidden="false" customHeight="false" outlineLevel="0" collapsed="false">
      <c r="A15" s="34" t="s">
        <v>82</v>
      </c>
      <c r="B15" s="138"/>
      <c r="C15" s="138"/>
      <c r="D15" s="138"/>
      <c r="E15" s="138"/>
      <c r="F15" s="138"/>
      <c r="G15" s="138"/>
      <c r="H15" s="138"/>
      <c r="I15" s="138"/>
      <c r="J15" s="138"/>
      <c r="K15" s="139"/>
      <c r="L15" s="138"/>
      <c r="M15" s="138"/>
      <c r="N15" s="138"/>
      <c r="O15" s="138"/>
      <c r="P15" s="138"/>
      <c r="Q15" s="138"/>
    </row>
    <row r="16" customFormat="false" ht="20.25" hidden="false" customHeight="false" outlineLevel="0" collapsed="false">
      <c r="A16" s="34" t="s">
        <v>83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9"/>
      <c r="L16" s="138"/>
      <c r="M16" s="138"/>
      <c r="N16" s="138"/>
      <c r="O16" s="138"/>
      <c r="P16" s="138"/>
      <c r="Q16" s="138"/>
    </row>
    <row r="17" customFormat="false" ht="20.25" hidden="false" customHeight="false" outlineLevel="0" collapsed="false">
      <c r="A17" s="34" t="s">
        <v>84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9"/>
      <c r="L17" s="138"/>
      <c r="M17" s="138"/>
      <c r="N17" s="138"/>
      <c r="O17" s="138"/>
      <c r="P17" s="138"/>
      <c r="Q17" s="138"/>
    </row>
    <row r="18" customFormat="false" ht="20.25" hidden="false" customHeight="false" outlineLevel="0" collapsed="false">
      <c r="A18" s="34" t="s">
        <v>85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39"/>
      <c r="L18" s="138"/>
      <c r="M18" s="138"/>
      <c r="N18" s="138"/>
      <c r="O18" s="138"/>
      <c r="P18" s="138"/>
      <c r="Q18" s="138"/>
    </row>
    <row r="19" customFormat="false" ht="20.25" hidden="false" customHeight="false" outlineLevel="0" collapsed="false">
      <c r="A19" s="34" t="s">
        <v>86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39"/>
      <c r="L19" s="138"/>
      <c r="M19" s="138"/>
      <c r="N19" s="138"/>
      <c r="O19" s="138"/>
      <c r="P19" s="138"/>
      <c r="Q19" s="138"/>
    </row>
    <row r="20" customFormat="false" ht="20.25" hidden="false" customHeight="false" outlineLevel="0" collapsed="false">
      <c r="A20" s="34" t="s">
        <v>87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9"/>
      <c r="L20" s="138"/>
      <c r="M20" s="138"/>
      <c r="N20" s="138"/>
      <c r="O20" s="138"/>
      <c r="P20" s="138"/>
      <c r="Q20" s="138"/>
    </row>
    <row r="21" customFormat="false" ht="20.25" hidden="false" customHeight="false" outlineLevel="0" collapsed="false">
      <c r="A21" s="34" t="s">
        <v>88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9"/>
      <c r="L21" s="138"/>
      <c r="M21" s="138"/>
      <c r="N21" s="138"/>
      <c r="O21" s="138"/>
      <c r="P21" s="138"/>
      <c r="Q21" s="138"/>
    </row>
    <row r="22" customFormat="false" ht="20.25" hidden="false" customHeight="false" outlineLevel="0" collapsed="false">
      <c r="A22" s="34" t="s">
        <v>89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9"/>
      <c r="L22" s="138"/>
      <c r="M22" s="138"/>
      <c r="N22" s="138"/>
      <c r="O22" s="138"/>
      <c r="P22" s="138"/>
      <c r="Q22" s="138"/>
    </row>
    <row r="23" customFormat="false" ht="20.25" hidden="false" customHeight="false" outlineLevel="0" collapsed="false">
      <c r="A23" s="34" t="s">
        <v>90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9"/>
      <c r="L23" s="138"/>
      <c r="M23" s="138"/>
      <c r="N23" s="138"/>
      <c r="O23" s="138"/>
      <c r="P23" s="138"/>
      <c r="Q23" s="138"/>
    </row>
    <row r="24" customFormat="false" ht="20.25" hidden="false" customHeight="false" outlineLevel="0" collapsed="false">
      <c r="A24" s="34" t="s">
        <v>91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9"/>
      <c r="L24" s="138"/>
      <c r="M24" s="138"/>
      <c r="N24" s="138"/>
      <c r="O24" s="138"/>
      <c r="P24" s="138"/>
      <c r="Q24" s="138"/>
    </row>
    <row r="25" customFormat="false" ht="20.25" hidden="false" customHeight="false" outlineLevel="0" collapsed="false">
      <c r="A25" s="34" t="s">
        <v>92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9"/>
      <c r="L25" s="138"/>
      <c r="M25" s="138"/>
      <c r="N25" s="138"/>
      <c r="O25" s="138"/>
      <c r="P25" s="138"/>
      <c r="Q25" s="138"/>
    </row>
    <row r="26" customFormat="false" ht="20.25" hidden="false" customHeight="false" outlineLevel="0" collapsed="false">
      <c r="A26" s="34" t="s">
        <v>93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9"/>
      <c r="L26" s="138"/>
      <c r="M26" s="138"/>
      <c r="N26" s="138"/>
      <c r="O26" s="138"/>
      <c r="P26" s="138"/>
      <c r="Q26" s="138"/>
    </row>
    <row r="27" customFormat="false" ht="20.25" hidden="false" customHeight="false" outlineLevel="0" collapsed="false">
      <c r="A27" s="34" t="s">
        <v>94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9"/>
      <c r="L27" s="138"/>
      <c r="M27" s="138"/>
      <c r="N27" s="138"/>
      <c r="O27" s="138"/>
      <c r="P27" s="138"/>
      <c r="Q27" s="138"/>
    </row>
    <row r="28" customFormat="false" ht="20.25" hidden="false" customHeight="false" outlineLevel="0" collapsed="false">
      <c r="A28" s="34" t="s">
        <v>95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9"/>
      <c r="L28" s="138"/>
      <c r="M28" s="138"/>
      <c r="N28" s="138"/>
      <c r="O28" s="138"/>
      <c r="P28" s="138"/>
      <c r="Q28" s="138"/>
    </row>
    <row r="29" customFormat="false" ht="20.25" hidden="false" customHeight="false" outlineLevel="0" collapsed="false">
      <c r="A29" s="34" t="s">
        <v>96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9"/>
      <c r="L29" s="138"/>
      <c r="M29" s="138"/>
      <c r="N29" s="138"/>
      <c r="O29" s="138"/>
      <c r="P29" s="138"/>
      <c r="Q29" s="138"/>
    </row>
    <row r="30" customFormat="false" ht="20.25" hidden="false" customHeight="false" outlineLevel="0" collapsed="false">
      <c r="A30" s="34" t="s">
        <v>97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9"/>
      <c r="L30" s="138"/>
      <c r="M30" s="138"/>
      <c r="N30" s="138"/>
      <c r="O30" s="138"/>
      <c r="P30" s="138"/>
      <c r="Q30" s="138"/>
    </row>
    <row r="31" customFormat="false" ht="20.25" hidden="false" customHeight="false" outlineLevel="0" collapsed="false">
      <c r="A31" s="34" t="s">
        <v>98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9"/>
      <c r="L31" s="138"/>
      <c r="M31" s="138"/>
      <c r="N31" s="138"/>
      <c r="O31" s="138"/>
      <c r="P31" s="138"/>
      <c r="Q31" s="138"/>
    </row>
    <row r="32" customFormat="false" ht="20.25" hidden="false" customHeight="false" outlineLevel="0" collapsed="false">
      <c r="A32" s="34" t="s">
        <v>99</v>
      </c>
      <c r="B32" s="138"/>
      <c r="C32" s="138"/>
      <c r="D32" s="138"/>
      <c r="E32" s="138"/>
      <c r="F32" s="138"/>
      <c r="G32" s="138"/>
      <c r="H32" s="138"/>
      <c r="I32" s="138"/>
      <c r="J32" s="138"/>
      <c r="K32" s="139"/>
      <c r="L32" s="138"/>
      <c r="M32" s="138"/>
      <c r="N32" s="138"/>
      <c r="O32" s="138"/>
      <c r="P32" s="138"/>
      <c r="Q32" s="138"/>
    </row>
    <row r="33" customFormat="false" ht="20.25" hidden="false" customHeight="false" outlineLevel="0" collapsed="false">
      <c r="A33" s="34" t="s">
        <v>100</v>
      </c>
      <c r="B33" s="138"/>
      <c r="C33" s="138"/>
      <c r="D33" s="138"/>
      <c r="E33" s="138"/>
      <c r="F33" s="138"/>
      <c r="G33" s="138"/>
      <c r="H33" s="138"/>
      <c r="I33" s="138"/>
      <c r="J33" s="138"/>
      <c r="K33" s="139"/>
      <c r="L33" s="138"/>
      <c r="M33" s="138"/>
      <c r="N33" s="138"/>
      <c r="O33" s="138"/>
      <c r="P33" s="138"/>
      <c r="Q33" s="138"/>
    </row>
    <row r="34" customFormat="false" ht="20.25" hidden="false" customHeight="false" outlineLevel="0" collapsed="false">
      <c r="A34" s="34" t="s">
        <v>101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9"/>
      <c r="L34" s="138"/>
      <c r="M34" s="138"/>
      <c r="N34" s="138"/>
      <c r="O34" s="138"/>
      <c r="P34" s="138"/>
      <c r="Q34" s="138"/>
    </row>
    <row r="35" customFormat="false" ht="20.25" hidden="false" customHeight="false" outlineLevel="0" collapsed="false">
      <c r="A35" s="34" t="s">
        <v>102</v>
      </c>
      <c r="B35" s="138"/>
      <c r="C35" s="138"/>
      <c r="D35" s="138"/>
      <c r="E35" s="138"/>
      <c r="F35" s="138"/>
      <c r="G35" s="138"/>
      <c r="H35" s="138"/>
      <c r="I35" s="138"/>
      <c r="J35" s="138"/>
      <c r="K35" s="139"/>
      <c r="L35" s="138"/>
      <c r="M35" s="138"/>
      <c r="N35" s="138"/>
      <c r="O35" s="138"/>
      <c r="P35" s="138"/>
      <c r="Q35" s="138"/>
    </row>
    <row r="36" customFormat="false" ht="20.25" hidden="false" customHeight="false" outlineLevel="0" collapsed="false">
      <c r="A36" s="66" t="s">
        <v>103</v>
      </c>
      <c r="B36" s="138"/>
      <c r="C36" s="138"/>
      <c r="D36" s="138"/>
      <c r="E36" s="138"/>
      <c r="F36" s="138"/>
      <c r="G36" s="138"/>
      <c r="H36" s="138"/>
      <c r="I36" s="138"/>
      <c r="J36" s="138"/>
      <c r="K36" s="139"/>
      <c r="L36" s="138"/>
      <c r="M36" s="138"/>
      <c r="N36" s="138"/>
      <c r="O36" s="138"/>
      <c r="P36" s="138"/>
      <c r="Q36" s="138"/>
    </row>
    <row r="37" customFormat="false" ht="20.25" hidden="false" customHeight="false" outlineLevel="0" collapsed="false">
      <c r="A37" s="34" t="s">
        <v>104</v>
      </c>
      <c r="B37" s="138"/>
      <c r="C37" s="138"/>
      <c r="D37" s="138"/>
      <c r="E37" s="138"/>
      <c r="F37" s="138"/>
      <c r="G37" s="138"/>
      <c r="H37" s="138"/>
      <c r="I37" s="138"/>
      <c r="J37" s="138"/>
      <c r="K37" s="139"/>
      <c r="L37" s="138"/>
      <c r="M37" s="138"/>
      <c r="N37" s="138"/>
      <c r="O37" s="138"/>
      <c r="P37" s="138"/>
      <c r="Q37" s="138"/>
    </row>
    <row r="38" customFormat="false" ht="20.25" hidden="false" customHeight="false" outlineLevel="0" collapsed="false">
      <c r="A38" s="34" t="s">
        <v>105</v>
      </c>
      <c r="B38" s="138"/>
      <c r="C38" s="138"/>
      <c r="D38" s="138"/>
      <c r="E38" s="138"/>
      <c r="F38" s="138"/>
      <c r="G38" s="138"/>
      <c r="H38" s="138"/>
      <c r="I38" s="138"/>
      <c r="J38" s="138"/>
      <c r="K38" s="139"/>
      <c r="L38" s="138"/>
      <c r="M38" s="138"/>
      <c r="N38" s="138"/>
      <c r="O38" s="138"/>
      <c r="P38" s="138"/>
      <c r="Q38" s="138"/>
    </row>
    <row r="39" customFormat="false" ht="20.25" hidden="false" customHeight="false" outlineLevel="0" collapsed="false">
      <c r="A39" s="34" t="s">
        <v>106</v>
      </c>
      <c r="B39" s="138"/>
      <c r="C39" s="138"/>
      <c r="D39" s="138"/>
      <c r="E39" s="138"/>
      <c r="F39" s="138"/>
      <c r="G39" s="138"/>
      <c r="H39" s="138"/>
      <c r="I39" s="138"/>
      <c r="J39" s="138"/>
      <c r="K39" s="139"/>
      <c r="L39" s="138"/>
      <c r="M39" s="138"/>
      <c r="N39" s="138"/>
      <c r="O39" s="138"/>
      <c r="P39" s="138"/>
      <c r="Q39" s="138"/>
    </row>
    <row r="40" customFormat="false" ht="12.75" hidden="false" customHeight="false" outlineLevel="0" collapsed="false">
      <c r="A40" s="55" t="s">
        <v>107</v>
      </c>
      <c r="B40" s="140" t="n">
        <f aca="false">SUM(B11:B39)</f>
        <v>0</v>
      </c>
      <c r="C40" s="140" t="n">
        <f aca="false">SUM(C11:C39)</f>
        <v>0</v>
      </c>
      <c r="D40" s="140" t="n">
        <f aca="false">SUM(D11:D39)</f>
        <v>0</v>
      </c>
      <c r="E40" s="140" t="n">
        <f aca="false">SUM(E11:E39)</f>
        <v>0</v>
      </c>
      <c r="F40" s="140" t="n">
        <f aca="false">SUM(F11:F39)</f>
        <v>0</v>
      </c>
      <c r="G40" s="140" t="n">
        <f aca="false">SUM(G11:G39)</f>
        <v>0</v>
      </c>
      <c r="H40" s="140" t="n">
        <f aca="false">SUM(H11:H39)</f>
        <v>0</v>
      </c>
      <c r="I40" s="140" t="n">
        <f aca="false">SUM(I11:I39)</f>
        <v>0</v>
      </c>
      <c r="J40" s="140" t="n">
        <f aca="false">SUM(J11:J39)</f>
        <v>0</v>
      </c>
      <c r="K40" s="140" t="n">
        <f aca="false">SUM(K11:K39)</f>
        <v>0</v>
      </c>
      <c r="L40" s="140" t="n">
        <f aca="false">SUM(L11:L39)</f>
        <v>0</v>
      </c>
      <c r="M40" s="140" t="n">
        <f aca="false">SUM(M11:M39)</f>
        <v>0</v>
      </c>
      <c r="N40" s="140" t="n">
        <f aca="false">SUM(N11:N39)</f>
        <v>0</v>
      </c>
      <c r="O40" s="140" t="n">
        <f aca="false">SUM(O11:O39)</f>
        <v>0</v>
      </c>
      <c r="P40" s="140" t="n">
        <f aca="false">SUM(P11:P39)</f>
        <v>0</v>
      </c>
      <c r="Q40" s="140" t="n">
        <f aca="false">SUM(Q11:Q39)</f>
        <v>0</v>
      </c>
    </row>
  </sheetData>
  <sheetProtection algorithmName="SHA-512" hashValue="XWblamxIAe287mPobX4o5tgE9e8cLTlDXpKcxuzJ68FeZYJMMtEGxA9WDHlqH+13lWvgH7pHYoDT5wlb8jGhCA==" saltValue="dBtMBwQufy4RG9Ew8Qnz5A==" spinCount="100000" sheet="true" objects="true" scenarios="true"/>
  <protectedRanges>
    <protectedRange name="edit" sqref="B11:Q39"/>
  </protectedRanges>
  <mergeCells count="22">
    <mergeCell ref="A3:Q3"/>
    <mergeCell ref="A5:A8"/>
    <mergeCell ref="B5:B8"/>
    <mergeCell ref="C5:F5"/>
    <mergeCell ref="G5:G8"/>
    <mergeCell ref="H5:H8"/>
    <mergeCell ref="I5:I8"/>
    <mergeCell ref="J5:J8"/>
    <mergeCell ref="K5:K8"/>
    <mergeCell ref="L5:P5"/>
    <mergeCell ref="Q5:Q8"/>
    <mergeCell ref="C6:C8"/>
    <mergeCell ref="D6:F6"/>
    <mergeCell ref="L6:L8"/>
    <mergeCell ref="M6:P6"/>
    <mergeCell ref="D7:D8"/>
    <mergeCell ref="E7:E8"/>
    <mergeCell ref="F7:F8"/>
    <mergeCell ref="M7:M8"/>
    <mergeCell ref="N7:O7"/>
    <mergeCell ref="P7:P8"/>
    <mergeCell ref="A10:Q1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3:Q45"/>
  <sheetViews>
    <sheetView showFormulas="false" showGridLines="true" showRowColHeaders="true" showZeros="false" rightToLeft="false" tabSelected="false" showOutlineSymbols="true" defaultGridColor="true" view="pageBreakPreview" topLeftCell="A11" colorId="64" zoomScale="100" zoomScaleNormal="40" zoomScalePageLayoutView="100" workbookViewId="0">
      <selection pane="topLeft" activeCell="B11" activeCellId="0" sqref="B11"/>
    </sheetView>
  </sheetViews>
  <sheetFormatPr defaultColWidth="9.1484375" defaultRowHeight="12.75" zeroHeight="false" outlineLevelRow="0" outlineLevelCol="0"/>
  <cols>
    <col collapsed="false" customWidth="true" hidden="false" outlineLevel="0" max="1" min="1" style="24" width="86.42"/>
    <col collapsed="false" customWidth="true" hidden="false" outlineLevel="0" max="2" min="2" style="24" width="17.57"/>
    <col collapsed="false" customWidth="true" hidden="false" outlineLevel="0" max="3" min="3" style="24" width="13.71"/>
    <col collapsed="false" customWidth="true" hidden="false" outlineLevel="0" max="4" min="4" style="24" width="17.86"/>
    <col collapsed="false" customWidth="true" hidden="false" outlineLevel="0" max="5" min="5" style="24" width="18.14"/>
    <col collapsed="false" customWidth="true" hidden="false" outlineLevel="0" max="6" min="6" style="24" width="14"/>
    <col collapsed="false" customWidth="true" hidden="false" outlineLevel="0" max="7" min="7" style="24" width="23.57"/>
    <col collapsed="false" customWidth="true" hidden="false" outlineLevel="0" max="8" min="8" style="24" width="27.42"/>
    <col collapsed="false" customWidth="true" hidden="false" outlineLevel="0" max="9" min="9" style="24" width="18.57"/>
    <col collapsed="false" customWidth="true" hidden="false" outlineLevel="0" max="10" min="10" style="24" width="28.57"/>
    <col collapsed="false" customWidth="true" hidden="false" outlineLevel="0" max="11" min="11" style="24" width="23.14"/>
    <col collapsed="false" customWidth="true" hidden="false" outlineLevel="0" max="12" min="12" style="24" width="17.15"/>
    <col collapsed="false" customWidth="true" hidden="false" outlineLevel="0" max="13" min="13" style="24" width="22.57"/>
    <col collapsed="false" customWidth="true" hidden="false" outlineLevel="0" max="14" min="14" style="24" width="14.57"/>
    <col collapsed="false" customWidth="true" hidden="false" outlineLevel="0" max="16" min="15" style="24" width="19.42"/>
    <col collapsed="false" customWidth="true" hidden="false" outlineLevel="0" max="17" min="17" style="24" width="19.14"/>
    <col collapsed="false" customWidth="true" hidden="false" outlineLevel="0" max="18" min="18" style="24" width="19.71"/>
    <col collapsed="false" customWidth="false" hidden="false" outlineLevel="0" max="16384" min="19" style="24" width="9.14"/>
  </cols>
  <sheetData>
    <row r="3" customFormat="false" ht="38.25" hidden="false" customHeight="true" outlineLevel="0" collapsed="false">
      <c r="A3" s="25" t="s">
        <v>77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5" s="28" customFormat="true" ht="30.75" hidden="false" customHeight="true" outlineLevel="0" collapsed="false">
      <c r="A5" s="26" t="s">
        <v>1</v>
      </c>
      <c r="B5" s="26" t="s">
        <v>2</v>
      </c>
      <c r="C5" s="26" t="s">
        <v>3</v>
      </c>
      <c r="D5" s="26"/>
      <c r="E5" s="26"/>
      <c r="F5" s="26"/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/>
      <c r="N5" s="26"/>
      <c r="O5" s="26"/>
      <c r="P5" s="26"/>
      <c r="Q5" s="26" t="s">
        <v>10</v>
      </c>
    </row>
    <row r="6" s="28" customFormat="true" ht="13.5" hidden="false" customHeight="true" outlineLevel="0" collapsed="false">
      <c r="A6" s="26"/>
      <c r="B6" s="26"/>
      <c r="C6" s="26" t="s">
        <v>11</v>
      </c>
      <c r="D6" s="26" t="s">
        <v>12</v>
      </c>
      <c r="E6" s="26"/>
      <c r="F6" s="26"/>
      <c r="G6" s="26"/>
      <c r="H6" s="26"/>
      <c r="I6" s="26"/>
      <c r="J6" s="26"/>
      <c r="K6" s="26"/>
      <c r="L6" s="26" t="s">
        <v>13</v>
      </c>
      <c r="M6" s="29" t="s">
        <v>14</v>
      </c>
      <c r="N6" s="29"/>
      <c r="O6" s="29"/>
      <c r="P6" s="29"/>
      <c r="Q6" s="26"/>
    </row>
    <row r="7" s="28" customFormat="true" ht="63.75" hidden="false" customHeight="true" outlineLevel="0" collapsed="false">
      <c r="A7" s="26"/>
      <c r="B7" s="26"/>
      <c r="C7" s="26"/>
      <c r="D7" s="26" t="s">
        <v>15</v>
      </c>
      <c r="E7" s="26" t="s">
        <v>16</v>
      </c>
      <c r="F7" s="26" t="s">
        <v>17</v>
      </c>
      <c r="G7" s="26"/>
      <c r="H7" s="26"/>
      <c r="I7" s="26"/>
      <c r="J7" s="26"/>
      <c r="K7" s="26"/>
      <c r="L7" s="26"/>
      <c r="M7" s="26" t="s">
        <v>18</v>
      </c>
      <c r="N7" s="26" t="s">
        <v>19</v>
      </c>
      <c r="O7" s="26"/>
      <c r="P7" s="26" t="s">
        <v>20</v>
      </c>
      <c r="Q7" s="26"/>
    </row>
    <row r="8" customFormat="false" ht="24.75" hidden="false" customHeight="true" outlineLevel="0" collapsed="false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30" t="s">
        <v>21</v>
      </c>
      <c r="O8" s="30" t="s">
        <v>22</v>
      </c>
      <c r="P8" s="26"/>
      <c r="Q8" s="26"/>
    </row>
    <row r="9" customFormat="false" ht="12.75" hidden="false" customHeight="false" outlineLevel="0" collapsed="false">
      <c r="A9" s="113" t="n">
        <v>1</v>
      </c>
      <c r="B9" s="113" t="n">
        <v>2</v>
      </c>
      <c r="C9" s="113" t="n">
        <v>3</v>
      </c>
      <c r="D9" s="113" t="n">
        <v>4</v>
      </c>
      <c r="E9" s="113" t="n">
        <v>5</v>
      </c>
      <c r="F9" s="113" t="n">
        <v>6</v>
      </c>
      <c r="G9" s="113" t="n">
        <v>7</v>
      </c>
      <c r="H9" s="113" t="n">
        <v>8</v>
      </c>
      <c r="I9" s="113" t="n">
        <v>9</v>
      </c>
      <c r="J9" s="113" t="n">
        <v>10</v>
      </c>
      <c r="K9" s="113" t="n">
        <v>11</v>
      </c>
      <c r="L9" s="113" t="n">
        <v>12</v>
      </c>
      <c r="M9" s="113" t="n">
        <v>13</v>
      </c>
      <c r="N9" s="113" t="n">
        <v>14</v>
      </c>
      <c r="O9" s="113" t="n">
        <v>15</v>
      </c>
      <c r="P9" s="113" t="n">
        <v>16</v>
      </c>
      <c r="Q9" s="113" t="n">
        <v>17</v>
      </c>
    </row>
    <row r="10" s="33" customFormat="true" ht="72" hidden="false" customHeight="true" outlineLevel="0" collapsed="false">
      <c r="A10" s="117" t="s">
        <v>149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</row>
    <row r="11" s="33" customFormat="true" ht="36" hidden="false" customHeight="true" outlineLevel="0" collapsed="false">
      <c r="A11" s="66" t="s">
        <v>78</v>
      </c>
      <c r="B11" s="67"/>
      <c r="C11" s="67" t="n">
        <v>0</v>
      </c>
      <c r="D11" s="67"/>
      <c r="E11" s="67"/>
      <c r="F11" s="67"/>
      <c r="G11" s="67"/>
      <c r="H11" s="67"/>
      <c r="I11" s="67"/>
      <c r="J11" s="67"/>
      <c r="K11" s="108"/>
      <c r="L11" s="67"/>
      <c r="M11" s="67"/>
      <c r="N11" s="67"/>
      <c r="O11" s="67"/>
      <c r="P11" s="67"/>
      <c r="Q11" s="67"/>
    </row>
    <row r="12" s="33" customFormat="true" ht="36" hidden="false" customHeight="true" outlineLevel="0" collapsed="false">
      <c r="A12" s="66" t="s">
        <v>79</v>
      </c>
      <c r="B12" s="67"/>
      <c r="C12" s="67"/>
      <c r="D12" s="67"/>
      <c r="E12" s="67"/>
      <c r="F12" s="67"/>
      <c r="G12" s="67"/>
      <c r="H12" s="67"/>
      <c r="I12" s="67"/>
      <c r="J12" s="67"/>
      <c r="K12" s="108"/>
      <c r="L12" s="67"/>
      <c r="M12" s="67"/>
      <c r="N12" s="67"/>
      <c r="O12" s="67"/>
      <c r="P12" s="67"/>
      <c r="Q12" s="67"/>
    </row>
    <row r="13" s="33" customFormat="true" ht="36" hidden="false" customHeight="true" outlineLevel="0" collapsed="false">
      <c r="A13" s="66" t="s">
        <v>80</v>
      </c>
      <c r="B13" s="67"/>
      <c r="C13" s="67"/>
      <c r="D13" s="67"/>
      <c r="E13" s="67"/>
      <c r="F13" s="67"/>
      <c r="G13" s="67"/>
      <c r="H13" s="67"/>
      <c r="I13" s="67"/>
      <c r="J13" s="67"/>
      <c r="K13" s="108"/>
      <c r="L13" s="67"/>
      <c r="M13" s="67"/>
      <c r="N13" s="67"/>
      <c r="O13" s="67"/>
      <c r="P13" s="67"/>
      <c r="Q13" s="67"/>
    </row>
    <row r="14" s="33" customFormat="true" ht="36" hidden="false" customHeight="true" outlineLevel="0" collapsed="false">
      <c r="A14" s="66" t="s">
        <v>81</v>
      </c>
      <c r="B14" s="67"/>
      <c r="C14" s="67"/>
      <c r="D14" s="67"/>
      <c r="E14" s="67"/>
      <c r="F14" s="67"/>
      <c r="G14" s="67"/>
      <c r="H14" s="67"/>
      <c r="I14" s="67"/>
      <c r="J14" s="67"/>
      <c r="K14" s="108"/>
      <c r="L14" s="67"/>
      <c r="M14" s="67"/>
      <c r="N14" s="67"/>
      <c r="O14" s="67"/>
      <c r="P14" s="67"/>
      <c r="Q14" s="67"/>
    </row>
    <row r="15" s="33" customFormat="true" ht="36" hidden="false" customHeight="true" outlineLevel="0" collapsed="false">
      <c r="A15" s="66" t="s">
        <v>82</v>
      </c>
      <c r="B15" s="67"/>
      <c r="C15" s="67"/>
      <c r="D15" s="67"/>
      <c r="E15" s="67"/>
      <c r="F15" s="67"/>
      <c r="G15" s="67"/>
      <c r="H15" s="67"/>
      <c r="I15" s="67"/>
      <c r="J15" s="67"/>
      <c r="K15" s="108"/>
      <c r="L15" s="67"/>
      <c r="M15" s="67"/>
      <c r="N15" s="67"/>
      <c r="O15" s="67"/>
      <c r="P15" s="67"/>
      <c r="Q15" s="67"/>
    </row>
    <row r="16" s="33" customFormat="true" ht="36" hidden="false" customHeight="true" outlineLevel="0" collapsed="false">
      <c r="A16" s="66" t="s">
        <v>83</v>
      </c>
      <c r="B16" s="67"/>
      <c r="C16" s="67"/>
      <c r="D16" s="67"/>
      <c r="E16" s="67"/>
      <c r="F16" s="67"/>
      <c r="G16" s="67"/>
      <c r="H16" s="67"/>
      <c r="I16" s="67"/>
      <c r="J16" s="67"/>
      <c r="K16" s="108"/>
      <c r="L16" s="67"/>
      <c r="M16" s="67"/>
      <c r="N16" s="67"/>
      <c r="O16" s="67"/>
      <c r="P16" s="67"/>
      <c r="Q16" s="67"/>
    </row>
    <row r="17" s="33" customFormat="true" ht="36" hidden="false" customHeight="true" outlineLevel="0" collapsed="false">
      <c r="A17" s="66" t="s">
        <v>84</v>
      </c>
      <c r="B17" s="67"/>
      <c r="C17" s="67"/>
      <c r="D17" s="67"/>
      <c r="E17" s="67"/>
      <c r="F17" s="67"/>
      <c r="G17" s="67"/>
      <c r="H17" s="67"/>
      <c r="I17" s="67"/>
      <c r="J17" s="67"/>
      <c r="K17" s="108"/>
      <c r="L17" s="67"/>
      <c r="M17" s="67"/>
      <c r="N17" s="67"/>
      <c r="O17" s="67"/>
      <c r="P17" s="67"/>
      <c r="Q17" s="67"/>
    </row>
    <row r="18" s="33" customFormat="true" ht="36" hidden="false" customHeight="true" outlineLevel="0" collapsed="false">
      <c r="A18" s="66" t="s">
        <v>85</v>
      </c>
      <c r="B18" s="67"/>
      <c r="C18" s="67"/>
      <c r="D18" s="67"/>
      <c r="E18" s="67"/>
      <c r="F18" s="67"/>
      <c r="G18" s="67"/>
      <c r="H18" s="67"/>
      <c r="I18" s="67"/>
      <c r="J18" s="67"/>
      <c r="K18" s="108"/>
      <c r="L18" s="67"/>
      <c r="M18" s="67"/>
      <c r="N18" s="67"/>
      <c r="O18" s="67"/>
      <c r="P18" s="67"/>
      <c r="Q18" s="67"/>
    </row>
    <row r="19" s="33" customFormat="true" ht="36" hidden="false" customHeight="true" outlineLevel="0" collapsed="false">
      <c r="A19" s="66" t="s">
        <v>86</v>
      </c>
      <c r="B19" s="67"/>
      <c r="C19" s="67"/>
      <c r="D19" s="67"/>
      <c r="E19" s="67"/>
      <c r="F19" s="67"/>
      <c r="G19" s="67"/>
      <c r="H19" s="67"/>
      <c r="I19" s="67"/>
      <c r="J19" s="67"/>
      <c r="K19" s="108"/>
      <c r="L19" s="67"/>
      <c r="M19" s="67"/>
      <c r="N19" s="67"/>
      <c r="O19" s="67"/>
      <c r="P19" s="67"/>
      <c r="Q19" s="67"/>
    </row>
    <row r="20" s="33" customFormat="true" ht="36" hidden="false" customHeight="true" outlineLevel="0" collapsed="false">
      <c r="A20" s="66" t="s">
        <v>87</v>
      </c>
      <c r="B20" s="67"/>
      <c r="C20" s="67"/>
      <c r="D20" s="67"/>
      <c r="E20" s="67"/>
      <c r="F20" s="67"/>
      <c r="G20" s="67"/>
      <c r="H20" s="67"/>
      <c r="I20" s="67"/>
      <c r="J20" s="67"/>
      <c r="K20" s="108"/>
      <c r="L20" s="67"/>
      <c r="M20" s="67"/>
      <c r="N20" s="67"/>
      <c r="O20" s="67"/>
      <c r="P20" s="67"/>
      <c r="Q20" s="67"/>
    </row>
    <row r="21" s="33" customFormat="true" ht="36" hidden="false" customHeight="true" outlineLevel="0" collapsed="false">
      <c r="A21" s="66" t="s">
        <v>88</v>
      </c>
      <c r="B21" s="67"/>
      <c r="C21" s="67"/>
      <c r="D21" s="67"/>
      <c r="E21" s="67"/>
      <c r="F21" s="67"/>
      <c r="G21" s="67"/>
      <c r="H21" s="67"/>
      <c r="I21" s="67"/>
      <c r="J21" s="67"/>
      <c r="K21" s="108"/>
      <c r="L21" s="67"/>
      <c r="M21" s="67"/>
      <c r="N21" s="67"/>
      <c r="O21" s="67"/>
      <c r="P21" s="67"/>
      <c r="Q21" s="67"/>
    </row>
    <row r="22" s="33" customFormat="true" ht="36" hidden="false" customHeight="true" outlineLevel="0" collapsed="false">
      <c r="A22" s="66" t="s">
        <v>89</v>
      </c>
      <c r="B22" s="67"/>
      <c r="C22" s="67"/>
      <c r="D22" s="67"/>
      <c r="E22" s="67"/>
      <c r="F22" s="67"/>
      <c r="G22" s="67"/>
      <c r="H22" s="67"/>
      <c r="I22" s="67"/>
      <c r="J22" s="67"/>
      <c r="K22" s="108"/>
      <c r="L22" s="67"/>
      <c r="M22" s="67"/>
      <c r="N22" s="67"/>
      <c r="O22" s="67"/>
      <c r="P22" s="67"/>
      <c r="Q22" s="67"/>
    </row>
    <row r="23" s="33" customFormat="true" ht="36" hidden="false" customHeight="true" outlineLevel="0" collapsed="false">
      <c r="A23" s="66" t="s">
        <v>90</v>
      </c>
      <c r="B23" s="67"/>
      <c r="C23" s="67"/>
      <c r="D23" s="67"/>
      <c r="E23" s="67"/>
      <c r="F23" s="67"/>
      <c r="G23" s="67"/>
      <c r="H23" s="67"/>
      <c r="I23" s="67"/>
      <c r="J23" s="67"/>
      <c r="K23" s="108"/>
      <c r="L23" s="67"/>
      <c r="M23" s="67"/>
      <c r="N23" s="67"/>
      <c r="O23" s="67"/>
      <c r="P23" s="67"/>
      <c r="Q23" s="67"/>
    </row>
    <row r="24" s="33" customFormat="true" ht="36" hidden="false" customHeight="true" outlineLevel="0" collapsed="false">
      <c r="A24" s="66" t="s">
        <v>91</v>
      </c>
      <c r="B24" s="67"/>
      <c r="C24" s="67"/>
      <c r="D24" s="67"/>
      <c r="E24" s="67"/>
      <c r="F24" s="67"/>
      <c r="G24" s="67"/>
      <c r="H24" s="67"/>
      <c r="I24" s="67"/>
      <c r="J24" s="67"/>
      <c r="K24" s="108"/>
      <c r="L24" s="67"/>
      <c r="M24" s="67"/>
      <c r="N24" s="67"/>
      <c r="O24" s="67"/>
      <c r="P24" s="67"/>
      <c r="Q24" s="67"/>
    </row>
    <row r="25" s="33" customFormat="true" ht="36" hidden="false" customHeight="true" outlineLevel="0" collapsed="false">
      <c r="A25" s="66" t="s">
        <v>92</v>
      </c>
      <c r="B25" s="67"/>
      <c r="C25" s="67"/>
      <c r="D25" s="67"/>
      <c r="E25" s="67"/>
      <c r="F25" s="67"/>
      <c r="G25" s="67"/>
      <c r="H25" s="67"/>
      <c r="I25" s="67"/>
      <c r="J25" s="67"/>
      <c r="K25" s="108"/>
      <c r="L25" s="67"/>
      <c r="M25" s="67"/>
      <c r="N25" s="67"/>
      <c r="O25" s="67"/>
      <c r="P25" s="67"/>
      <c r="Q25" s="67"/>
    </row>
    <row r="26" s="33" customFormat="true" ht="36" hidden="false" customHeight="true" outlineLevel="0" collapsed="false">
      <c r="A26" s="66" t="s">
        <v>93</v>
      </c>
      <c r="B26" s="67"/>
      <c r="C26" s="67" t="n">
        <v>1</v>
      </c>
      <c r="D26" s="67" t="n">
        <v>1</v>
      </c>
      <c r="E26" s="67"/>
      <c r="F26" s="67"/>
      <c r="G26" s="67" t="n">
        <v>1</v>
      </c>
      <c r="H26" s="67"/>
      <c r="I26" s="67"/>
      <c r="J26" s="67"/>
      <c r="K26" s="108"/>
      <c r="L26" s="67"/>
      <c r="M26" s="67"/>
      <c r="N26" s="67"/>
      <c r="O26" s="67"/>
      <c r="P26" s="67"/>
      <c r="Q26" s="67"/>
    </row>
    <row r="27" s="33" customFormat="true" ht="36" hidden="false" customHeight="true" outlineLevel="0" collapsed="false">
      <c r="A27" s="66" t="s">
        <v>94</v>
      </c>
      <c r="B27" s="67"/>
      <c r="C27" s="67"/>
      <c r="D27" s="67"/>
      <c r="E27" s="67"/>
      <c r="F27" s="67"/>
      <c r="G27" s="67"/>
      <c r="H27" s="67"/>
      <c r="I27" s="67"/>
      <c r="J27" s="67"/>
      <c r="K27" s="108"/>
      <c r="L27" s="67"/>
      <c r="M27" s="67"/>
      <c r="N27" s="67"/>
      <c r="O27" s="67"/>
      <c r="P27" s="67"/>
      <c r="Q27" s="67"/>
    </row>
    <row r="28" s="33" customFormat="true" ht="36" hidden="false" customHeight="true" outlineLevel="0" collapsed="false">
      <c r="A28" s="66" t="s">
        <v>95</v>
      </c>
      <c r="B28" s="67"/>
      <c r="C28" s="67"/>
      <c r="D28" s="67"/>
      <c r="E28" s="67"/>
      <c r="F28" s="67"/>
      <c r="G28" s="67"/>
      <c r="H28" s="67"/>
      <c r="I28" s="67"/>
      <c r="J28" s="67"/>
      <c r="K28" s="108"/>
      <c r="L28" s="67"/>
      <c r="M28" s="67"/>
      <c r="N28" s="67"/>
      <c r="O28" s="67"/>
      <c r="P28" s="67"/>
      <c r="Q28" s="67"/>
    </row>
    <row r="29" s="33" customFormat="true" ht="36" hidden="false" customHeight="true" outlineLevel="0" collapsed="false">
      <c r="A29" s="66" t="s">
        <v>96</v>
      </c>
      <c r="B29" s="67"/>
      <c r="C29" s="67"/>
      <c r="D29" s="67"/>
      <c r="E29" s="67"/>
      <c r="F29" s="67"/>
      <c r="G29" s="67"/>
      <c r="H29" s="67"/>
      <c r="I29" s="67"/>
      <c r="J29" s="67"/>
      <c r="K29" s="108"/>
      <c r="L29" s="67"/>
      <c r="M29" s="67"/>
      <c r="N29" s="67"/>
      <c r="O29" s="67"/>
      <c r="P29" s="67"/>
      <c r="Q29" s="67"/>
    </row>
    <row r="30" s="33" customFormat="true" ht="36" hidden="false" customHeight="true" outlineLevel="0" collapsed="false">
      <c r="A30" s="66" t="s">
        <v>97</v>
      </c>
      <c r="B30" s="67" t="n">
        <v>1</v>
      </c>
      <c r="C30" s="67" t="n">
        <v>1</v>
      </c>
      <c r="D30" s="67"/>
      <c r="E30" s="67" t="n">
        <v>1</v>
      </c>
      <c r="F30" s="67"/>
      <c r="G30" s="67"/>
      <c r="H30" s="67"/>
      <c r="I30" s="67"/>
      <c r="J30" s="67" t="n">
        <v>1</v>
      </c>
      <c r="K30" s="108"/>
      <c r="L30" s="67" t="n">
        <v>1</v>
      </c>
      <c r="M30" s="67"/>
      <c r="N30" s="67" t="n">
        <v>1</v>
      </c>
      <c r="O30" s="67"/>
      <c r="P30" s="67"/>
      <c r="Q30" s="67"/>
    </row>
    <row r="31" s="33" customFormat="true" ht="36" hidden="false" customHeight="true" outlineLevel="0" collapsed="false">
      <c r="A31" s="66" t="s">
        <v>98</v>
      </c>
      <c r="B31" s="67"/>
      <c r="C31" s="67"/>
      <c r="D31" s="67"/>
      <c r="E31" s="67"/>
      <c r="F31" s="67"/>
      <c r="G31" s="67"/>
      <c r="H31" s="67"/>
      <c r="I31" s="67"/>
      <c r="J31" s="67"/>
      <c r="K31" s="108"/>
      <c r="L31" s="67"/>
      <c r="M31" s="67"/>
      <c r="N31" s="67"/>
      <c r="O31" s="67"/>
      <c r="P31" s="67"/>
      <c r="Q31" s="67"/>
    </row>
    <row r="32" s="33" customFormat="true" ht="36" hidden="false" customHeight="true" outlineLevel="0" collapsed="false">
      <c r="A32" s="66" t="s">
        <v>99</v>
      </c>
      <c r="B32" s="67"/>
      <c r="C32" s="67"/>
      <c r="D32" s="67"/>
      <c r="E32" s="67"/>
      <c r="F32" s="67"/>
      <c r="G32" s="67"/>
      <c r="H32" s="67"/>
      <c r="I32" s="67"/>
      <c r="J32" s="67"/>
      <c r="K32" s="108"/>
      <c r="L32" s="67"/>
      <c r="M32" s="67"/>
      <c r="N32" s="67"/>
      <c r="O32" s="67"/>
      <c r="P32" s="67"/>
      <c r="Q32" s="67"/>
    </row>
    <row r="33" s="33" customFormat="true" ht="36" hidden="false" customHeight="true" outlineLevel="0" collapsed="false">
      <c r="A33" s="66" t="s">
        <v>100</v>
      </c>
      <c r="B33" s="67"/>
      <c r="C33" s="67"/>
      <c r="D33" s="67"/>
      <c r="E33" s="67"/>
      <c r="F33" s="67"/>
      <c r="G33" s="67"/>
      <c r="H33" s="67"/>
      <c r="I33" s="67"/>
      <c r="J33" s="67"/>
      <c r="K33" s="108"/>
      <c r="L33" s="67"/>
      <c r="M33" s="67"/>
      <c r="N33" s="67"/>
      <c r="O33" s="67"/>
      <c r="P33" s="67"/>
      <c r="Q33" s="67"/>
    </row>
    <row r="34" s="33" customFormat="true" ht="36" hidden="false" customHeight="true" outlineLevel="0" collapsed="false">
      <c r="A34" s="66" t="s">
        <v>101</v>
      </c>
      <c r="B34" s="67"/>
      <c r="C34" s="67"/>
      <c r="D34" s="67"/>
      <c r="E34" s="67"/>
      <c r="F34" s="67"/>
      <c r="G34" s="67"/>
      <c r="H34" s="67"/>
      <c r="I34" s="67"/>
      <c r="J34" s="67"/>
      <c r="K34" s="108"/>
      <c r="L34" s="67"/>
      <c r="M34" s="67"/>
      <c r="N34" s="67"/>
      <c r="O34" s="67"/>
      <c r="P34" s="67"/>
      <c r="Q34" s="67"/>
    </row>
    <row r="35" s="33" customFormat="true" ht="36" hidden="false" customHeight="true" outlineLevel="0" collapsed="false">
      <c r="A35" s="66" t="s">
        <v>102</v>
      </c>
      <c r="B35" s="67"/>
      <c r="C35" s="67"/>
      <c r="D35" s="67"/>
      <c r="E35" s="67"/>
      <c r="F35" s="67"/>
      <c r="G35" s="67"/>
      <c r="H35" s="67"/>
      <c r="I35" s="67"/>
      <c r="J35" s="67"/>
      <c r="K35" s="108"/>
      <c r="L35" s="67"/>
      <c r="M35" s="67"/>
      <c r="N35" s="67"/>
      <c r="O35" s="67"/>
      <c r="P35" s="67"/>
      <c r="Q35" s="67"/>
    </row>
    <row r="36" s="33" customFormat="true" ht="36" hidden="false" customHeight="true" outlineLevel="0" collapsed="false">
      <c r="A36" s="66" t="s">
        <v>103</v>
      </c>
      <c r="B36" s="67"/>
      <c r="C36" s="67"/>
      <c r="D36" s="67"/>
      <c r="E36" s="67"/>
      <c r="F36" s="67"/>
      <c r="G36" s="67"/>
      <c r="H36" s="67"/>
      <c r="I36" s="67"/>
      <c r="J36" s="67"/>
      <c r="K36" s="108"/>
      <c r="L36" s="67"/>
      <c r="M36" s="67"/>
      <c r="N36" s="67"/>
      <c r="O36" s="67"/>
      <c r="P36" s="67"/>
      <c r="Q36" s="67"/>
    </row>
    <row r="37" s="33" customFormat="true" ht="36" hidden="false" customHeight="true" outlineLevel="0" collapsed="false">
      <c r="A37" s="66" t="s">
        <v>104</v>
      </c>
      <c r="B37" s="67"/>
      <c r="C37" s="67"/>
      <c r="D37" s="67"/>
      <c r="E37" s="67"/>
      <c r="F37" s="67"/>
      <c r="G37" s="67"/>
      <c r="H37" s="67"/>
      <c r="I37" s="67"/>
      <c r="J37" s="67"/>
      <c r="K37" s="108"/>
      <c r="L37" s="67"/>
      <c r="M37" s="67"/>
      <c r="N37" s="67"/>
      <c r="O37" s="67"/>
      <c r="P37" s="67"/>
      <c r="Q37" s="67"/>
    </row>
    <row r="38" s="33" customFormat="true" ht="36" hidden="false" customHeight="true" outlineLevel="0" collapsed="false">
      <c r="A38" s="66" t="s">
        <v>105</v>
      </c>
      <c r="B38" s="67"/>
      <c r="C38" s="67" t="n">
        <v>3</v>
      </c>
      <c r="D38" s="67"/>
      <c r="E38" s="67" t="n">
        <v>3</v>
      </c>
      <c r="F38" s="67"/>
      <c r="G38" s="67"/>
      <c r="H38" s="67" t="n">
        <v>2</v>
      </c>
      <c r="I38" s="67"/>
      <c r="J38" s="67"/>
      <c r="K38" s="108"/>
      <c r="L38" s="67" t="n">
        <v>1</v>
      </c>
      <c r="M38" s="67"/>
      <c r="N38" s="67"/>
      <c r="O38" s="67"/>
      <c r="P38" s="67" t="n">
        <v>1</v>
      </c>
      <c r="Q38" s="67"/>
    </row>
    <row r="39" s="33" customFormat="true" ht="36" hidden="false" customHeight="true" outlineLevel="0" collapsed="false">
      <c r="A39" s="66" t="s">
        <v>106</v>
      </c>
      <c r="B39" s="67"/>
      <c r="C39" s="67"/>
      <c r="D39" s="67"/>
      <c r="E39" s="67"/>
      <c r="F39" s="67"/>
      <c r="G39" s="67"/>
      <c r="H39" s="67"/>
      <c r="I39" s="67"/>
      <c r="J39" s="67"/>
      <c r="K39" s="108"/>
      <c r="L39" s="67"/>
      <c r="M39" s="67"/>
      <c r="N39" s="67"/>
      <c r="O39" s="67"/>
      <c r="P39" s="67"/>
      <c r="Q39" s="67"/>
    </row>
    <row r="40" customFormat="false" ht="32.25" hidden="false" customHeight="true" outlineLevel="0" collapsed="false">
      <c r="A40" s="102" t="s">
        <v>107</v>
      </c>
      <c r="B40" s="103" t="n">
        <f aca="false">SUM(B11:B39)</f>
        <v>1</v>
      </c>
      <c r="C40" s="103" t="n">
        <f aca="false">SUM(C11:C39)</f>
        <v>5</v>
      </c>
      <c r="D40" s="103" t="n">
        <f aca="false">SUM(D11:D39)</f>
        <v>1</v>
      </c>
      <c r="E40" s="103" t="n">
        <f aca="false">SUM(E11:E39)</f>
        <v>4</v>
      </c>
      <c r="F40" s="103" t="n">
        <f aca="false">SUM(F11:F39)</f>
        <v>0</v>
      </c>
      <c r="G40" s="103" t="n">
        <f aca="false">SUM(G11:G39)</f>
        <v>1</v>
      </c>
      <c r="H40" s="103" t="n">
        <f aca="false">SUM(H11:H39)</f>
        <v>2</v>
      </c>
      <c r="I40" s="103" t="n">
        <f aca="false">SUM(I11:I39)</f>
        <v>0</v>
      </c>
      <c r="J40" s="103" t="n">
        <f aca="false">SUM(J11:J39)</f>
        <v>1</v>
      </c>
      <c r="K40" s="103" t="n">
        <f aca="false">SUM(K11:K39)</f>
        <v>0</v>
      </c>
      <c r="L40" s="103" t="n">
        <f aca="false">SUM(L11:L39)</f>
        <v>2</v>
      </c>
      <c r="M40" s="103" t="n">
        <f aca="false">SUM(M11:M39)</f>
        <v>0</v>
      </c>
      <c r="N40" s="103" t="n">
        <f aca="false">SUM(N11:N39)</f>
        <v>1</v>
      </c>
      <c r="O40" s="103" t="n">
        <f aca="false">SUM(O11:O39)</f>
        <v>0</v>
      </c>
      <c r="P40" s="103" t="n">
        <f aca="false">SUM(P11:P39)</f>
        <v>1</v>
      </c>
      <c r="Q40" s="103" t="n">
        <f aca="false">SUM(Q11:Q39)</f>
        <v>0</v>
      </c>
    </row>
    <row r="41" customFormat="false" ht="17.25" hidden="false" customHeight="true" outlineLevel="0" collapsed="false">
      <c r="A41" s="41"/>
    </row>
    <row r="42" customFormat="false" ht="22.5" hidden="false" customHeight="true" outlineLevel="0" collapsed="false">
      <c r="A42" s="118"/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</row>
    <row r="43" customFormat="false" ht="17.25" hidden="false" customHeight="true" outlineLevel="0" collapsed="false">
      <c r="A43" s="41"/>
    </row>
    <row r="44" customFormat="false" ht="17.25" hidden="false" customHeight="true" outlineLevel="0" collapsed="false">
      <c r="A44" s="41"/>
    </row>
    <row r="45" customFormat="false" ht="17.25" hidden="false" customHeight="true" outlineLevel="0" collapsed="false">
      <c r="A45" s="41"/>
    </row>
  </sheetData>
  <mergeCells count="23">
    <mergeCell ref="A3:Q3"/>
    <mergeCell ref="A5:A8"/>
    <mergeCell ref="B5:B8"/>
    <mergeCell ref="C5:F5"/>
    <mergeCell ref="G5:G8"/>
    <mergeCell ref="H5:H8"/>
    <mergeCell ref="I5:I8"/>
    <mergeCell ref="J5:J8"/>
    <mergeCell ref="K5:K8"/>
    <mergeCell ref="L5:P5"/>
    <mergeCell ref="Q5:Q8"/>
    <mergeCell ref="C6:C8"/>
    <mergeCell ref="D6:F6"/>
    <mergeCell ref="L6:L8"/>
    <mergeCell ref="M6:P6"/>
    <mergeCell ref="D7:D8"/>
    <mergeCell ref="E7:E8"/>
    <mergeCell ref="F7:F8"/>
    <mergeCell ref="M7:M8"/>
    <mergeCell ref="N7:O7"/>
    <mergeCell ref="P7:P8"/>
    <mergeCell ref="A10:Q10"/>
    <mergeCell ref="A42:Q42"/>
  </mergeCells>
  <printOptions headings="false" gridLines="false" gridLinesSet="true" horizontalCentered="false" verticalCentered="false"/>
  <pageMargins left="0.188888888888889" right="0.188888888888889" top="0.752083333333333" bottom="0.752083333333333" header="0.511811023622047" footer="0.511811023622047"/>
  <pageSetup paperSize="9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3:Q44"/>
  <sheetViews>
    <sheetView showFormulas="false" showGridLines="true" showRowColHeaders="true" showZeros="false" rightToLeft="false" tabSelected="false" showOutlineSymbols="true" defaultGridColor="true" view="pageBreakPreview" topLeftCell="A23" colorId="64" zoomScale="100" zoomScaleNormal="50" zoomScalePageLayoutView="100" workbookViewId="0">
      <selection pane="topLeft" activeCell="B11" activeCellId="0" sqref="B11"/>
    </sheetView>
  </sheetViews>
  <sheetFormatPr defaultColWidth="9.1484375" defaultRowHeight="12.75" zeroHeight="false" outlineLevelRow="0" outlineLevelCol="0"/>
  <cols>
    <col collapsed="false" customWidth="true" hidden="false" outlineLevel="0" max="1" min="1" style="24" width="85.29"/>
    <col collapsed="false" customWidth="true" hidden="false" outlineLevel="0" max="2" min="2" style="24" width="17.57"/>
    <col collapsed="false" customWidth="true" hidden="false" outlineLevel="0" max="3" min="3" style="24" width="13.71"/>
    <col collapsed="false" customWidth="true" hidden="false" outlineLevel="0" max="4" min="4" style="24" width="17.86"/>
    <col collapsed="false" customWidth="true" hidden="false" outlineLevel="0" max="5" min="5" style="24" width="18.14"/>
    <col collapsed="false" customWidth="true" hidden="false" outlineLevel="0" max="6" min="6" style="24" width="13.86"/>
    <col collapsed="false" customWidth="true" hidden="false" outlineLevel="0" max="7" min="7" style="24" width="23.86"/>
    <col collapsed="false" customWidth="true" hidden="false" outlineLevel="0" max="8" min="8" style="24" width="25.57"/>
    <col collapsed="false" customWidth="true" hidden="false" outlineLevel="0" max="9" min="9" style="24" width="18.57"/>
    <col collapsed="false" customWidth="true" hidden="false" outlineLevel="0" max="10" min="10" style="24" width="28.29"/>
    <col collapsed="false" customWidth="true" hidden="false" outlineLevel="0" max="11" min="11" style="24" width="23.14"/>
    <col collapsed="false" customWidth="true" hidden="false" outlineLevel="0" max="12" min="12" style="24" width="18.71"/>
    <col collapsed="false" customWidth="true" hidden="false" outlineLevel="0" max="13" min="13" style="24" width="18.14"/>
    <col collapsed="false" customWidth="true" hidden="false" outlineLevel="0" max="14" min="14" style="24" width="14.57"/>
    <col collapsed="false" customWidth="true" hidden="false" outlineLevel="0" max="16" min="15" style="24" width="19.42"/>
    <col collapsed="false" customWidth="true" hidden="false" outlineLevel="0" max="17" min="17" style="24" width="19.14"/>
    <col collapsed="false" customWidth="true" hidden="false" outlineLevel="0" max="18" min="18" style="24" width="11.43"/>
    <col collapsed="false" customWidth="false" hidden="false" outlineLevel="0" max="16384" min="19" style="24" width="9.14"/>
  </cols>
  <sheetData>
    <row r="3" customFormat="false" ht="38.25" hidden="false" customHeight="true" outlineLevel="0" collapsed="false">
      <c r="A3" s="25" t="s">
        <v>77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5" s="28" customFormat="true" ht="30.75" hidden="false" customHeight="true" outlineLevel="0" collapsed="false">
      <c r="A5" s="26" t="s">
        <v>1</v>
      </c>
      <c r="B5" s="26" t="s">
        <v>2</v>
      </c>
      <c r="C5" s="26" t="s">
        <v>3</v>
      </c>
      <c r="D5" s="26"/>
      <c r="E5" s="26"/>
      <c r="F5" s="26"/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/>
      <c r="N5" s="26"/>
      <c r="O5" s="26"/>
      <c r="P5" s="26"/>
      <c r="Q5" s="26" t="s">
        <v>10</v>
      </c>
    </row>
    <row r="6" s="28" customFormat="true" ht="13.5" hidden="false" customHeight="true" outlineLevel="0" collapsed="false">
      <c r="A6" s="26"/>
      <c r="B6" s="26"/>
      <c r="C6" s="26" t="s">
        <v>11</v>
      </c>
      <c r="D6" s="26" t="s">
        <v>12</v>
      </c>
      <c r="E6" s="26"/>
      <c r="F6" s="26"/>
      <c r="G6" s="26"/>
      <c r="H6" s="26"/>
      <c r="I6" s="26"/>
      <c r="J6" s="26"/>
      <c r="K6" s="26"/>
      <c r="L6" s="26" t="s">
        <v>13</v>
      </c>
      <c r="M6" s="29" t="s">
        <v>14</v>
      </c>
      <c r="N6" s="29"/>
      <c r="O6" s="29"/>
      <c r="P6" s="29"/>
      <c r="Q6" s="26"/>
    </row>
    <row r="7" s="28" customFormat="true" ht="63.75" hidden="false" customHeight="true" outlineLevel="0" collapsed="false">
      <c r="A7" s="26"/>
      <c r="B7" s="26"/>
      <c r="C7" s="26"/>
      <c r="D7" s="26" t="s">
        <v>15</v>
      </c>
      <c r="E7" s="26" t="s">
        <v>16</v>
      </c>
      <c r="F7" s="26" t="s">
        <v>17</v>
      </c>
      <c r="G7" s="26"/>
      <c r="H7" s="26"/>
      <c r="I7" s="26"/>
      <c r="J7" s="26"/>
      <c r="K7" s="26"/>
      <c r="L7" s="26"/>
      <c r="M7" s="26" t="s">
        <v>18</v>
      </c>
      <c r="N7" s="26" t="s">
        <v>19</v>
      </c>
      <c r="O7" s="26"/>
      <c r="P7" s="26" t="s">
        <v>20</v>
      </c>
      <c r="Q7" s="26"/>
    </row>
    <row r="8" customFormat="false" ht="24.75" hidden="false" customHeight="true" outlineLevel="0" collapsed="false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30" t="s">
        <v>21</v>
      </c>
      <c r="O8" s="30" t="s">
        <v>22</v>
      </c>
      <c r="P8" s="26"/>
      <c r="Q8" s="26"/>
    </row>
    <row r="9" customFormat="false" ht="12.75" hidden="false" customHeight="false" outlineLevel="0" collapsed="false">
      <c r="A9" s="113" t="n">
        <v>1</v>
      </c>
      <c r="B9" s="113" t="n">
        <v>2</v>
      </c>
      <c r="C9" s="113" t="n">
        <v>3</v>
      </c>
      <c r="D9" s="113" t="n">
        <v>4</v>
      </c>
      <c r="E9" s="113" t="n">
        <v>5</v>
      </c>
      <c r="F9" s="113" t="n">
        <v>6</v>
      </c>
      <c r="G9" s="113" t="n">
        <v>7</v>
      </c>
      <c r="H9" s="113" t="n">
        <v>8</v>
      </c>
      <c r="I9" s="113" t="n">
        <v>9</v>
      </c>
      <c r="J9" s="113" t="n">
        <v>10</v>
      </c>
      <c r="K9" s="113" t="n">
        <v>11</v>
      </c>
      <c r="L9" s="113" t="n">
        <v>12</v>
      </c>
      <c r="M9" s="113" t="n">
        <v>13</v>
      </c>
      <c r="N9" s="113" t="n">
        <v>14</v>
      </c>
      <c r="O9" s="113" t="n">
        <v>15</v>
      </c>
      <c r="P9" s="113" t="n">
        <v>16</v>
      </c>
      <c r="Q9" s="113" t="n">
        <v>17</v>
      </c>
    </row>
    <row r="10" s="33" customFormat="true" ht="69.75" hidden="false" customHeight="true" outlineLevel="0" collapsed="false">
      <c r="A10" s="117" t="s">
        <v>150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</row>
    <row r="11" s="33" customFormat="true" ht="36" hidden="false" customHeight="true" outlineLevel="0" collapsed="false">
      <c r="A11" s="66" t="s">
        <v>78</v>
      </c>
      <c r="B11" s="67"/>
      <c r="C11" s="67" t="n">
        <v>0</v>
      </c>
      <c r="D11" s="67"/>
      <c r="E11" s="67"/>
      <c r="F11" s="67"/>
      <c r="G11" s="67"/>
      <c r="H11" s="67"/>
      <c r="I11" s="67"/>
      <c r="J11" s="67"/>
      <c r="K11" s="108"/>
      <c r="L11" s="67"/>
      <c r="M11" s="67"/>
      <c r="N11" s="67"/>
      <c r="O11" s="67"/>
      <c r="P11" s="67"/>
      <c r="Q11" s="67"/>
    </row>
    <row r="12" s="33" customFormat="true" ht="36" hidden="false" customHeight="true" outlineLevel="0" collapsed="false">
      <c r="A12" s="66" t="s">
        <v>79</v>
      </c>
      <c r="B12" s="67"/>
      <c r="C12" s="67"/>
      <c r="D12" s="67"/>
      <c r="E12" s="67"/>
      <c r="F12" s="67"/>
      <c r="G12" s="67"/>
      <c r="H12" s="67"/>
      <c r="I12" s="67"/>
      <c r="J12" s="67"/>
      <c r="K12" s="108"/>
      <c r="L12" s="67"/>
      <c r="M12" s="67"/>
      <c r="N12" s="67"/>
      <c r="O12" s="67"/>
      <c r="P12" s="67"/>
      <c r="Q12" s="67"/>
    </row>
    <row r="13" s="33" customFormat="true" ht="36" hidden="false" customHeight="true" outlineLevel="0" collapsed="false">
      <c r="A13" s="66" t="s">
        <v>80</v>
      </c>
      <c r="B13" s="67"/>
      <c r="C13" s="67"/>
      <c r="D13" s="67"/>
      <c r="E13" s="67"/>
      <c r="F13" s="67"/>
      <c r="G13" s="67"/>
      <c r="H13" s="67"/>
      <c r="I13" s="67"/>
      <c r="J13" s="67"/>
      <c r="K13" s="108"/>
      <c r="L13" s="67"/>
      <c r="M13" s="67"/>
      <c r="N13" s="67"/>
      <c r="O13" s="67"/>
      <c r="P13" s="67"/>
      <c r="Q13" s="67"/>
    </row>
    <row r="14" s="33" customFormat="true" ht="36" hidden="false" customHeight="true" outlineLevel="0" collapsed="false">
      <c r="A14" s="66" t="s">
        <v>81</v>
      </c>
      <c r="B14" s="67"/>
      <c r="C14" s="67"/>
      <c r="D14" s="67"/>
      <c r="E14" s="67"/>
      <c r="F14" s="67"/>
      <c r="G14" s="67"/>
      <c r="H14" s="67"/>
      <c r="I14" s="67"/>
      <c r="J14" s="67"/>
      <c r="K14" s="108"/>
      <c r="L14" s="67"/>
      <c r="M14" s="67"/>
      <c r="N14" s="67"/>
      <c r="O14" s="67"/>
      <c r="P14" s="67"/>
      <c r="Q14" s="67"/>
    </row>
    <row r="15" s="33" customFormat="true" ht="36" hidden="false" customHeight="true" outlineLevel="0" collapsed="false">
      <c r="A15" s="66" t="s">
        <v>82</v>
      </c>
      <c r="B15" s="67"/>
      <c r="C15" s="67"/>
      <c r="D15" s="67"/>
      <c r="E15" s="67"/>
      <c r="F15" s="67"/>
      <c r="G15" s="67"/>
      <c r="H15" s="67"/>
      <c r="I15" s="67"/>
      <c r="J15" s="67"/>
      <c r="K15" s="108"/>
      <c r="L15" s="67"/>
      <c r="M15" s="67"/>
      <c r="N15" s="67"/>
      <c r="O15" s="67"/>
      <c r="P15" s="67"/>
      <c r="Q15" s="67"/>
    </row>
    <row r="16" s="33" customFormat="true" ht="36" hidden="false" customHeight="true" outlineLevel="0" collapsed="false">
      <c r="A16" s="66" t="s">
        <v>83</v>
      </c>
      <c r="B16" s="67"/>
      <c r="C16" s="67"/>
      <c r="D16" s="67"/>
      <c r="E16" s="67"/>
      <c r="F16" s="67"/>
      <c r="G16" s="67"/>
      <c r="H16" s="67"/>
      <c r="I16" s="67"/>
      <c r="J16" s="67"/>
      <c r="K16" s="108"/>
      <c r="L16" s="67"/>
      <c r="M16" s="67"/>
      <c r="N16" s="67"/>
      <c r="O16" s="67"/>
      <c r="P16" s="67"/>
      <c r="Q16" s="67"/>
    </row>
    <row r="17" s="33" customFormat="true" ht="36" hidden="false" customHeight="true" outlineLevel="0" collapsed="false">
      <c r="A17" s="66" t="s">
        <v>84</v>
      </c>
      <c r="B17" s="67"/>
      <c r="C17" s="67"/>
      <c r="D17" s="67"/>
      <c r="E17" s="67"/>
      <c r="F17" s="67"/>
      <c r="G17" s="67"/>
      <c r="H17" s="67"/>
      <c r="I17" s="67"/>
      <c r="J17" s="67"/>
      <c r="K17" s="108"/>
      <c r="L17" s="67"/>
      <c r="M17" s="67"/>
      <c r="N17" s="67"/>
      <c r="O17" s="67"/>
      <c r="P17" s="67"/>
      <c r="Q17" s="67"/>
    </row>
    <row r="18" s="33" customFormat="true" ht="36" hidden="false" customHeight="true" outlineLevel="0" collapsed="false">
      <c r="A18" s="66" t="s">
        <v>85</v>
      </c>
      <c r="B18" s="67"/>
      <c r="C18" s="67"/>
      <c r="D18" s="67"/>
      <c r="E18" s="67"/>
      <c r="F18" s="67"/>
      <c r="G18" s="67"/>
      <c r="H18" s="67"/>
      <c r="I18" s="67"/>
      <c r="J18" s="67"/>
      <c r="K18" s="108"/>
      <c r="L18" s="67"/>
      <c r="M18" s="67"/>
      <c r="N18" s="67"/>
      <c r="O18" s="67"/>
      <c r="P18" s="67"/>
      <c r="Q18" s="67"/>
    </row>
    <row r="19" s="33" customFormat="true" ht="36" hidden="false" customHeight="true" outlineLevel="0" collapsed="false">
      <c r="A19" s="66" t="s">
        <v>86</v>
      </c>
      <c r="B19" s="67"/>
      <c r="C19" s="67"/>
      <c r="D19" s="67"/>
      <c r="E19" s="67"/>
      <c r="F19" s="67"/>
      <c r="G19" s="67"/>
      <c r="H19" s="67"/>
      <c r="I19" s="67"/>
      <c r="J19" s="67"/>
      <c r="K19" s="108"/>
      <c r="L19" s="67"/>
      <c r="M19" s="67"/>
      <c r="N19" s="67"/>
      <c r="O19" s="67"/>
      <c r="P19" s="67"/>
      <c r="Q19" s="67"/>
    </row>
    <row r="20" s="33" customFormat="true" ht="36" hidden="false" customHeight="true" outlineLevel="0" collapsed="false">
      <c r="A20" s="66" t="s">
        <v>87</v>
      </c>
      <c r="B20" s="67"/>
      <c r="C20" s="67"/>
      <c r="D20" s="67"/>
      <c r="E20" s="67"/>
      <c r="F20" s="67"/>
      <c r="G20" s="67"/>
      <c r="H20" s="67"/>
      <c r="I20" s="67"/>
      <c r="J20" s="67"/>
      <c r="K20" s="108"/>
      <c r="L20" s="67"/>
      <c r="M20" s="67"/>
      <c r="N20" s="67"/>
      <c r="O20" s="67"/>
      <c r="P20" s="67"/>
      <c r="Q20" s="67"/>
    </row>
    <row r="21" s="33" customFormat="true" ht="36" hidden="false" customHeight="true" outlineLevel="0" collapsed="false">
      <c r="A21" s="66" t="s">
        <v>88</v>
      </c>
      <c r="B21" s="67"/>
      <c r="C21" s="67"/>
      <c r="D21" s="67"/>
      <c r="E21" s="67"/>
      <c r="F21" s="67"/>
      <c r="G21" s="67"/>
      <c r="H21" s="67"/>
      <c r="I21" s="67"/>
      <c r="J21" s="67"/>
      <c r="K21" s="108"/>
      <c r="L21" s="67"/>
      <c r="M21" s="67"/>
      <c r="N21" s="67"/>
      <c r="O21" s="67"/>
      <c r="P21" s="67"/>
      <c r="Q21" s="67"/>
    </row>
    <row r="22" s="33" customFormat="true" ht="36" hidden="false" customHeight="true" outlineLevel="0" collapsed="false">
      <c r="A22" s="66" t="s">
        <v>89</v>
      </c>
      <c r="B22" s="67"/>
      <c r="C22" s="67"/>
      <c r="D22" s="67"/>
      <c r="E22" s="67"/>
      <c r="F22" s="67"/>
      <c r="G22" s="67"/>
      <c r="H22" s="67"/>
      <c r="I22" s="67"/>
      <c r="J22" s="67"/>
      <c r="K22" s="108"/>
      <c r="L22" s="67"/>
      <c r="M22" s="67"/>
      <c r="N22" s="67"/>
      <c r="O22" s="67"/>
      <c r="P22" s="67"/>
      <c r="Q22" s="67"/>
    </row>
    <row r="23" s="33" customFormat="true" ht="36" hidden="false" customHeight="true" outlineLevel="0" collapsed="false">
      <c r="A23" s="66" t="s">
        <v>90</v>
      </c>
      <c r="B23" s="67"/>
      <c r="C23" s="67"/>
      <c r="D23" s="67"/>
      <c r="E23" s="67"/>
      <c r="F23" s="67"/>
      <c r="G23" s="67"/>
      <c r="H23" s="67"/>
      <c r="I23" s="67"/>
      <c r="J23" s="67"/>
      <c r="K23" s="108"/>
      <c r="L23" s="67"/>
      <c r="M23" s="67"/>
      <c r="N23" s="67"/>
      <c r="O23" s="67"/>
      <c r="P23" s="67"/>
      <c r="Q23" s="67"/>
    </row>
    <row r="24" s="33" customFormat="true" ht="36" hidden="false" customHeight="true" outlineLevel="0" collapsed="false">
      <c r="A24" s="66" t="s">
        <v>91</v>
      </c>
      <c r="B24" s="67"/>
      <c r="C24" s="67"/>
      <c r="D24" s="67"/>
      <c r="E24" s="67"/>
      <c r="F24" s="67"/>
      <c r="G24" s="67"/>
      <c r="H24" s="67"/>
      <c r="I24" s="67"/>
      <c r="J24" s="67"/>
      <c r="K24" s="108"/>
      <c r="L24" s="67"/>
      <c r="M24" s="67"/>
      <c r="N24" s="67"/>
      <c r="O24" s="67"/>
      <c r="P24" s="67"/>
      <c r="Q24" s="67"/>
    </row>
    <row r="25" s="33" customFormat="true" ht="36" hidden="false" customHeight="true" outlineLevel="0" collapsed="false">
      <c r="A25" s="66" t="s">
        <v>92</v>
      </c>
      <c r="B25" s="67"/>
      <c r="C25" s="67"/>
      <c r="D25" s="67"/>
      <c r="E25" s="67"/>
      <c r="F25" s="67"/>
      <c r="G25" s="67"/>
      <c r="H25" s="67"/>
      <c r="I25" s="67"/>
      <c r="J25" s="67"/>
      <c r="K25" s="108"/>
      <c r="L25" s="67"/>
      <c r="M25" s="67"/>
      <c r="N25" s="67"/>
      <c r="O25" s="67"/>
      <c r="P25" s="67"/>
      <c r="Q25" s="67"/>
    </row>
    <row r="26" s="33" customFormat="true" ht="36" hidden="false" customHeight="true" outlineLevel="0" collapsed="false">
      <c r="A26" s="66" t="s">
        <v>93</v>
      </c>
      <c r="B26" s="67"/>
      <c r="C26" s="67"/>
      <c r="D26" s="67"/>
      <c r="E26" s="67"/>
      <c r="F26" s="67"/>
      <c r="G26" s="67"/>
      <c r="H26" s="67"/>
      <c r="I26" s="67"/>
      <c r="J26" s="67"/>
      <c r="K26" s="108"/>
      <c r="L26" s="67"/>
      <c r="M26" s="67"/>
      <c r="N26" s="67"/>
      <c r="O26" s="67"/>
      <c r="P26" s="67"/>
      <c r="Q26" s="67"/>
    </row>
    <row r="27" s="33" customFormat="true" ht="36" hidden="false" customHeight="true" outlineLevel="0" collapsed="false">
      <c r="A27" s="66" t="s">
        <v>94</v>
      </c>
      <c r="B27" s="67"/>
      <c r="C27" s="67"/>
      <c r="D27" s="67"/>
      <c r="E27" s="67"/>
      <c r="F27" s="67"/>
      <c r="G27" s="67"/>
      <c r="H27" s="67"/>
      <c r="I27" s="67"/>
      <c r="J27" s="67"/>
      <c r="K27" s="108"/>
      <c r="L27" s="67"/>
      <c r="M27" s="67"/>
      <c r="N27" s="67"/>
      <c r="O27" s="67"/>
      <c r="P27" s="67"/>
      <c r="Q27" s="67"/>
    </row>
    <row r="28" s="33" customFormat="true" ht="36" hidden="false" customHeight="true" outlineLevel="0" collapsed="false">
      <c r="A28" s="66" t="s">
        <v>95</v>
      </c>
      <c r="B28" s="67"/>
      <c r="C28" s="67"/>
      <c r="D28" s="67"/>
      <c r="E28" s="67"/>
      <c r="F28" s="67"/>
      <c r="G28" s="67"/>
      <c r="H28" s="67"/>
      <c r="I28" s="67"/>
      <c r="J28" s="67"/>
      <c r="K28" s="108"/>
      <c r="L28" s="67"/>
      <c r="M28" s="67"/>
      <c r="N28" s="67"/>
      <c r="O28" s="67"/>
      <c r="P28" s="67"/>
      <c r="Q28" s="67"/>
    </row>
    <row r="29" s="33" customFormat="true" ht="36" hidden="false" customHeight="true" outlineLevel="0" collapsed="false">
      <c r="A29" s="66" t="s">
        <v>96</v>
      </c>
      <c r="B29" s="67"/>
      <c r="C29" s="67"/>
      <c r="D29" s="67"/>
      <c r="E29" s="67"/>
      <c r="F29" s="67"/>
      <c r="G29" s="67"/>
      <c r="H29" s="67"/>
      <c r="I29" s="67"/>
      <c r="J29" s="67"/>
      <c r="K29" s="108"/>
      <c r="L29" s="67"/>
      <c r="M29" s="67"/>
      <c r="N29" s="67"/>
      <c r="O29" s="67"/>
      <c r="P29" s="67"/>
      <c r="Q29" s="67"/>
    </row>
    <row r="30" s="33" customFormat="true" ht="36" hidden="false" customHeight="true" outlineLevel="0" collapsed="false">
      <c r="A30" s="66" t="s">
        <v>97</v>
      </c>
      <c r="B30" s="67"/>
      <c r="C30" s="67"/>
      <c r="D30" s="67"/>
      <c r="E30" s="67"/>
      <c r="F30" s="67"/>
      <c r="G30" s="67"/>
      <c r="H30" s="67"/>
      <c r="I30" s="67"/>
      <c r="J30" s="67"/>
      <c r="K30" s="108"/>
      <c r="L30" s="67"/>
      <c r="M30" s="67"/>
      <c r="N30" s="67"/>
      <c r="O30" s="67"/>
      <c r="P30" s="67"/>
      <c r="Q30" s="67"/>
    </row>
    <row r="31" s="33" customFormat="true" ht="36" hidden="false" customHeight="true" outlineLevel="0" collapsed="false">
      <c r="A31" s="66" t="s">
        <v>98</v>
      </c>
      <c r="B31" s="67"/>
      <c r="C31" s="67"/>
      <c r="D31" s="67"/>
      <c r="E31" s="67"/>
      <c r="F31" s="67"/>
      <c r="G31" s="67"/>
      <c r="H31" s="67"/>
      <c r="I31" s="67"/>
      <c r="J31" s="67"/>
      <c r="K31" s="108"/>
      <c r="L31" s="67"/>
      <c r="M31" s="67"/>
      <c r="N31" s="67"/>
      <c r="O31" s="67"/>
      <c r="P31" s="67"/>
      <c r="Q31" s="67"/>
    </row>
    <row r="32" s="33" customFormat="true" ht="36" hidden="false" customHeight="true" outlineLevel="0" collapsed="false">
      <c r="A32" s="66" t="s">
        <v>99</v>
      </c>
      <c r="B32" s="67"/>
      <c r="C32" s="67"/>
      <c r="D32" s="67"/>
      <c r="E32" s="67"/>
      <c r="F32" s="67"/>
      <c r="G32" s="67"/>
      <c r="H32" s="67"/>
      <c r="I32" s="67"/>
      <c r="J32" s="67"/>
      <c r="K32" s="108"/>
      <c r="L32" s="67"/>
      <c r="M32" s="67"/>
      <c r="N32" s="67"/>
      <c r="O32" s="67"/>
      <c r="P32" s="67"/>
      <c r="Q32" s="67"/>
    </row>
    <row r="33" s="33" customFormat="true" ht="36" hidden="false" customHeight="true" outlineLevel="0" collapsed="false">
      <c r="A33" s="66" t="s">
        <v>100</v>
      </c>
      <c r="B33" s="67"/>
      <c r="C33" s="67" t="n">
        <v>1</v>
      </c>
      <c r="D33" s="67"/>
      <c r="E33" s="67" t="n">
        <v>1</v>
      </c>
      <c r="F33" s="67"/>
      <c r="G33" s="67"/>
      <c r="H33" s="67"/>
      <c r="I33" s="67"/>
      <c r="J33" s="67" t="n">
        <v>1</v>
      </c>
      <c r="K33" s="108"/>
      <c r="L33" s="67" t="n">
        <v>1</v>
      </c>
      <c r="M33" s="67"/>
      <c r="N33" s="67" t="n">
        <v>1</v>
      </c>
      <c r="O33" s="67"/>
      <c r="P33" s="67"/>
      <c r="Q33" s="67"/>
    </row>
    <row r="34" s="33" customFormat="true" ht="36" hidden="false" customHeight="true" outlineLevel="0" collapsed="false">
      <c r="A34" s="66" t="s">
        <v>101</v>
      </c>
      <c r="B34" s="67"/>
      <c r="C34" s="67"/>
      <c r="D34" s="67"/>
      <c r="E34" s="67"/>
      <c r="F34" s="67"/>
      <c r="G34" s="67"/>
      <c r="H34" s="67"/>
      <c r="I34" s="67"/>
      <c r="J34" s="67"/>
      <c r="K34" s="108"/>
      <c r="L34" s="67"/>
      <c r="M34" s="67"/>
      <c r="N34" s="67"/>
      <c r="O34" s="67"/>
      <c r="P34" s="67"/>
      <c r="Q34" s="67"/>
    </row>
    <row r="35" s="33" customFormat="true" ht="36" hidden="false" customHeight="true" outlineLevel="0" collapsed="false">
      <c r="A35" s="66" t="s">
        <v>102</v>
      </c>
      <c r="B35" s="67"/>
      <c r="C35" s="67"/>
      <c r="D35" s="67"/>
      <c r="E35" s="67"/>
      <c r="F35" s="67"/>
      <c r="G35" s="67"/>
      <c r="H35" s="67"/>
      <c r="I35" s="67"/>
      <c r="J35" s="67"/>
      <c r="K35" s="108"/>
      <c r="L35" s="67"/>
      <c r="M35" s="67"/>
      <c r="N35" s="67"/>
      <c r="O35" s="67"/>
      <c r="P35" s="67"/>
      <c r="Q35" s="67"/>
    </row>
    <row r="36" s="33" customFormat="true" ht="36" hidden="false" customHeight="true" outlineLevel="0" collapsed="false">
      <c r="A36" s="66" t="s">
        <v>103</v>
      </c>
      <c r="B36" s="67"/>
      <c r="C36" s="67"/>
      <c r="D36" s="67"/>
      <c r="E36" s="67"/>
      <c r="F36" s="67"/>
      <c r="G36" s="67"/>
      <c r="H36" s="67"/>
      <c r="I36" s="67"/>
      <c r="J36" s="67"/>
      <c r="K36" s="108"/>
      <c r="L36" s="67"/>
      <c r="M36" s="67"/>
      <c r="N36" s="67"/>
      <c r="O36" s="67"/>
      <c r="P36" s="67"/>
      <c r="Q36" s="67"/>
    </row>
    <row r="37" s="33" customFormat="true" ht="36" hidden="false" customHeight="true" outlineLevel="0" collapsed="false">
      <c r="A37" s="66" t="s">
        <v>104</v>
      </c>
      <c r="B37" s="67"/>
      <c r="C37" s="67"/>
      <c r="D37" s="67"/>
      <c r="E37" s="67"/>
      <c r="F37" s="67"/>
      <c r="G37" s="67"/>
      <c r="H37" s="67"/>
      <c r="I37" s="67"/>
      <c r="J37" s="67"/>
      <c r="K37" s="108"/>
      <c r="L37" s="67"/>
      <c r="M37" s="67"/>
      <c r="N37" s="67"/>
      <c r="O37" s="67"/>
      <c r="P37" s="67"/>
      <c r="Q37" s="67"/>
    </row>
    <row r="38" s="33" customFormat="true" ht="36" hidden="false" customHeight="true" outlineLevel="0" collapsed="false">
      <c r="A38" s="66" t="s">
        <v>105</v>
      </c>
      <c r="B38" s="67"/>
      <c r="C38" s="67"/>
      <c r="D38" s="67"/>
      <c r="E38" s="67"/>
      <c r="F38" s="67"/>
      <c r="G38" s="67"/>
      <c r="H38" s="67"/>
      <c r="I38" s="67"/>
      <c r="J38" s="67"/>
      <c r="K38" s="108"/>
      <c r="L38" s="67"/>
      <c r="M38" s="67"/>
      <c r="N38" s="67"/>
      <c r="O38" s="67"/>
      <c r="P38" s="67"/>
      <c r="Q38" s="67"/>
    </row>
    <row r="39" s="33" customFormat="true" ht="36" hidden="false" customHeight="true" outlineLevel="0" collapsed="false">
      <c r="A39" s="66" t="s">
        <v>106</v>
      </c>
      <c r="B39" s="67"/>
      <c r="C39" s="67"/>
      <c r="D39" s="67"/>
      <c r="E39" s="67"/>
      <c r="F39" s="67"/>
      <c r="G39" s="67"/>
      <c r="H39" s="67"/>
      <c r="I39" s="67"/>
      <c r="J39" s="67"/>
      <c r="K39" s="108"/>
      <c r="L39" s="67"/>
      <c r="M39" s="67"/>
      <c r="N39" s="67"/>
      <c r="O39" s="67"/>
      <c r="P39" s="67"/>
      <c r="Q39" s="67"/>
    </row>
    <row r="40" customFormat="false" ht="32.25" hidden="false" customHeight="true" outlineLevel="0" collapsed="false">
      <c r="A40" s="102" t="s">
        <v>107</v>
      </c>
      <c r="B40" s="103" t="n">
        <f aca="false">SUM(B11:B39)</f>
        <v>0</v>
      </c>
      <c r="C40" s="103" t="n">
        <f aca="false">SUM(C11:C39)</f>
        <v>1</v>
      </c>
      <c r="D40" s="103" t="n">
        <f aca="false">SUM(D11:D39)</f>
        <v>0</v>
      </c>
      <c r="E40" s="103" t="n">
        <f aca="false">SUM(E11:E39)</f>
        <v>1</v>
      </c>
      <c r="F40" s="103" t="n">
        <f aca="false">SUM(F11:F39)</f>
        <v>0</v>
      </c>
      <c r="G40" s="103" t="n">
        <f aca="false">SUM(G11:G39)</f>
        <v>0</v>
      </c>
      <c r="H40" s="103" t="n">
        <f aca="false">SUM(H11:H39)</f>
        <v>0</v>
      </c>
      <c r="I40" s="103" t="n">
        <f aca="false">SUM(I11:I39)</f>
        <v>0</v>
      </c>
      <c r="J40" s="103" t="n">
        <f aca="false">SUM(J11:J39)</f>
        <v>1</v>
      </c>
      <c r="K40" s="103" t="n">
        <f aca="false">SUM(K11:K39)</f>
        <v>0</v>
      </c>
      <c r="L40" s="103" t="n">
        <f aca="false">SUM(L11:L39)</f>
        <v>1</v>
      </c>
      <c r="M40" s="103" t="n">
        <f aca="false">SUM(M11:M39)</f>
        <v>0</v>
      </c>
      <c r="N40" s="103" t="n">
        <f aca="false">SUM(N11:N39)</f>
        <v>1</v>
      </c>
      <c r="O40" s="103" t="n">
        <f aca="false">SUM(O11:O39)</f>
        <v>0</v>
      </c>
      <c r="P40" s="103" t="n">
        <f aca="false">SUM(P11:P39)</f>
        <v>0</v>
      </c>
      <c r="Q40" s="103" t="n">
        <f aca="false">SUM(Q11:Q39)</f>
        <v>0</v>
      </c>
    </row>
    <row r="41" customFormat="false" ht="17.25" hidden="false" customHeight="true" outlineLevel="0" collapsed="false">
      <c r="A41" s="41"/>
    </row>
    <row r="42" customFormat="false" ht="17.25" hidden="false" customHeight="true" outlineLevel="0" collapsed="false">
      <c r="A42" s="41"/>
    </row>
    <row r="43" customFormat="false" ht="17.25" hidden="false" customHeight="true" outlineLevel="0" collapsed="false">
      <c r="A43" s="41"/>
    </row>
    <row r="44" customFormat="false" ht="17.25" hidden="false" customHeight="true" outlineLevel="0" collapsed="false">
      <c r="A44" s="41"/>
    </row>
  </sheetData>
  <sheetProtection algorithmName="SHA-512" hashValue="kW+xr6nc9gDZXQsjP3NvBjr8oxCk1Cf0joimNHyGXNp/jbNAN9psORKMmIQmiLUWGPfjK1QSI7nyubYXPnYVyA==" saltValue="PbE3y9xJ5BMKAAaMnbKfEw==" spinCount="100000" sheet="true" objects="true" scenarios="true"/>
  <protectedRanges>
    <protectedRange name="edit" sqref="B11:Q39"/>
  </protectedRanges>
  <mergeCells count="22">
    <mergeCell ref="A3:Q3"/>
    <mergeCell ref="A5:A8"/>
    <mergeCell ref="B5:B8"/>
    <mergeCell ref="C5:F5"/>
    <mergeCell ref="G5:G8"/>
    <mergeCell ref="H5:H8"/>
    <mergeCell ref="I5:I8"/>
    <mergeCell ref="J5:J8"/>
    <mergeCell ref="K5:K8"/>
    <mergeCell ref="L5:P5"/>
    <mergeCell ref="Q5:Q8"/>
    <mergeCell ref="C6:C8"/>
    <mergeCell ref="D6:F6"/>
    <mergeCell ref="L6:L8"/>
    <mergeCell ref="M6:P6"/>
    <mergeCell ref="D7:D8"/>
    <mergeCell ref="E7:E8"/>
    <mergeCell ref="F7:F8"/>
    <mergeCell ref="M7:M8"/>
    <mergeCell ref="N7:O7"/>
    <mergeCell ref="P7:P8"/>
    <mergeCell ref="A10:Q1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3:Q44"/>
  <sheetViews>
    <sheetView showFormulas="false" showGridLines="true" showRowColHeaders="true" showZeros="false" rightToLeft="false" tabSelected="false" showOutlineSymbols="true" defaultGridColor="true" view="pageBreakPreview" topLeftCell="C26" colorId="64" zoomScale="100" zoomScaleNormal="40" zoomScalePageLayoutView="100" workbookViewId="0">
      <selection pane="topLeft" activeCell="AF35" activeCellId="0" sqref="AF35"/>
    </sheetView>
  </sheetViews>
  <sheetFormatPr defaultColWidth="9.1484375" defaultRowHeight="12.75" zeroHeight="false" outlineLevelRow="0" outlineLevelCol="0"/>
  <cols>
    <col collapsed="false" customWidth="true" hidden="false" outlineLevel="0" max="1" min="1" style="24" width="88.57"/>
    <col collapsed="false" customWidth="true" hidden="false" outlineLevel="0" max="2" min="2" style="24" width="17.57"/>
    <col collapsed="false" customWidth="true" hidden="false" outlineLevel="0" max="3" min="3" style="24" width="13.71"/>
    <col collapsed="false" customWidth="true" hidden="false" outlineLevel="0" max="4" min="4" style="24" width="17.86"/>
    <col collapsed="false" customWidth="true" hidden="false" outlineLevel="0" max="5" min="5" style="24" width="18.14"/>
    <col collapsed="false" customWidth="true" hidden="false" outlineLevel="0" max="6" min="6" style="24" width="13.86"/>
    <col collapsed="false" customWidth="true" hidden="false" outlineLevel="0" max="7" min="7" style="24" width="23.86"/>
    <col collapsed="false" customWidth="true" hidden="false" outlineLevel="0" max="8" min="8" style="24" width="25.57"/>
    <col collapsed="false" customWidth="true" hidden="false" outlineLevel="0" max="9" min="9" style="24" width="18.57"/>
    <col collapsed="false" customWidth="true" hidden="false" outlineLevel="0" max="10" min="10" style="24" width="28.29"/>
    <col collapsed="false" customWidth="true" hidden="false" outlineLevel="0" max="11" min="11" style="24" width="23.14"/>
    <col collapsed="false" customWidth="true" hidden="false" outlineLevel="0" max="12" min="12" style="24" width="18.71"/>
    <col collapsed="false" customWidth="true" hidden="false" outlineLevel="0" max="13" min="13" style="24" width="18.14"/>
    <col collapsed="false" customWidth="true" hidden="false" outlineLevel="0" max="14" min="14" style="24" width="14.57"/>
    <col collapsed="false" customWidth="true" hidden="false" outlineLevel="0" max="16" min="15" style="24" width="19.42"/>
    <col collapsed="false" customWidth="true" hidden="false" outlineLevel="0" max="17" min="17" style="24" width="19.14"/>
    <col collapsed="false" customWidth="true" hidden="false" outlineLevel="0" max="18" min="18" style="24" width="11.43"/>
    <col collapsed="false" customWidth="false" hidden="false" outlineLevel="0" max="16384" min="19" style="24" width="9.14"/>
  </cols>
  <sheetData>
    <row r="3" customFormat="false" ht="38.25" hidden="false" customHeight="true" outlineLevel="0" collapsed="false">
      <c r="A3" s="25" t="s">
        <v>77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5" s="28" customFormat="true" ht="30.75" hidden="false" customHeight="true" outlineLevel="0" collapsed="false">
      <c r="A5" s="26" t="s">
        <v>1</v>
      </c>
      <c r="B5" s="26" t="s">
        <v>2</v>
      </c>
      <c r="C5" s="26" t="s">
        <v>3</v>
      </c>
      <c r="D5" s="26"/>
      <c r="E5" s="26"/>
      <c r="F5" s="26"/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/>
      <c r="N5" s="26"/>
      <c r="O5" s="26"/>
      <c r="P5" s="26"/>
      <c r="Q5" s="26" t="s">
        <v>10</v>
      </c>
    </row>
    <row r="6" s="28" customFormat="true" ht="13.5" hidden="false" customHeight="true" outlineLevel="0" collapsed="false">
      <c r="A6" s="26"/>
      <c r="B6" s="26"/>
      <c r="C6" s="26" t="s">
        <v>11</v>
      </c>
      <c r="D6" s="26" t="s">
        <v>12</v>
      </c>
      <c r="E6" s="26"/>
      <c r="F6" s="26"/>
      <c r="G6" s="26"/>
      <c r="H6" s="26"/>
      <c r="I6" s="26"/>
      <c r="J6" s="26"/>
      <c r="K6" s="26"/>
      <c r="L6" s="26" t="s">
        <v>13</v>
      </c>
      <c r="M6" s="29" t="s">
        <v>14</v>
      </c>
      <c r="N6" s="29"/>
      <c r="O6" s="29"/>
      <c r="P6" s="29"/>
      <c r="Q6" s="26"/>
    </row>
    <row r="7" s="28" customFormat="true" ht="63.75" hidden="false" customHeight="true" outlineLevel="0" collapsed="false">
      <c r="A7" s="26"/>
      <c r="B7" s="26"/>
      <c r="C7" s="26"/>
      <c r="D7" s="26" t="s">
        <v>15</v>
      </c>
      <c r="E7" s="26" t="s">
        <v>16</v>
      </c>
      <c r="F7" s="26" t="s">
        <v>17</v>
      </c>
      <c r="G7" s="26"/>
      <c r="H7" s="26"/>
      <c r="I7" s="26"/>
      <c r="J7" s="26"/>
      <c r="K7" s="26"/>
      <c r="L7" s="26"/>
      <c r="M7" s="26" t="s">
        <v>18</v>
      </c>
      <c r="N7" s="26" t="s">
        <v>19</v>
      </c>
      <c r="O7" s="26"/>
      <c r="P7" s="26" t="s">
        <v>20</v>
      </c>
      <c r="Q7" s="26"/>
    </row>
    <row r="8" customFormat="false" ht="24.75" hidden="false" customHeight="true" outlineLevel="0" collapsed="false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30" t="s">
        <v>21</v>
      </c>
      <c r="O8" s="30" t="s">
        <v>22</v>
      </c>
      <c r="P8" s="26"/>
      <c r="Q8" s="26"/>
    </row>
    <row r="9" customFormat="false" ht="12.75" hidden="false" customHeight="false" outlineLevel="0" collapsed="false">
      <c r="A9" s="113" t="n">
        <v>1</v>
      </c>
      <c r="B9" s="113" t="n">
        <v>2</v>
      </c>
      <c r="C9" s="113" t="n">
        <v>3</v>
      </c>
      <c r="D9" s="113" t="n">
        <v>4</v>
      </c>
      <c r="E9" s="113" t="n">
        <v>5</v>
      </c>
      <c r="F9" s="113" t="n">
        <v>6</v>
      </c>
      <c r="G9" s="113" t="n">
        <v>7</v>
      </c>
      <c r="H9" s="113" t="n">
        <v>8</v>
      </c>
      <c r="I9" s="113" t="n">
        <v>9</v>
      </c>
      <c r="J9" s="113" t="n">
        <v>10</v>
      </c>
      <c r="K9" s="113" t="n">
        <v>11</v>
      </c>
      <c r="L9" s="113" t="n">
        <v>12</v>
      </c>
      <c r="M9" s="113" t="n">
        <v>13</v>
      </c>
      <c r="N9" s="113" t="n">
        <v>14</v>
      </c>
      <c r="O9" s="113" t="n">
        <v>15</v>
      </c>
      <c r="P9" s="113" t="n">
        <v>16</v>
      </c>
      <c r="Q9" s="113" t="n">
        <v>17</v>
      </c>
    </row>
    <row r="10" s="33" customFormat="true" ht="69.75" hidden="false" customHeight="true" outlineLevel="0" collapsed="false">
      <c r="A10" s="117" t="s">
        <v>151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</row>
    <row r="11" s="33" customFormat="true" ht="36" hidden="false" customHeight="true" outlineLevel="0" collapsed="false">
      <c r="A11" s="66" t="s">
        <v>78</v>
      </c>
      <c r="B11" s="67"/>
      <c r="C11" s="67"/>
      <c r="D11" s="67"/>
      <c r="E11" s="67"/>
      <c r="F11" s="67"/>
      <c r="G11" s="67"/>
      <c r="H11" s="67"/>
      <c r="I11" s="67"/>
      <c r="J11" s="67"/>
      <c r="K11" s="108"/>
      <c r="L11" s="67"/>
      <c r="M11" s="67"/>
      <c r="N11" s="67"/>
      <c r="O11" s="67"/>
      <c r="P11" s="67"/>
      <c r="Q11" s="67"/>
    </row>
    <row r="12" s="33" customFormat="true" ht="36" hidden="false" customHeight="true" outlineLevel="0" collapsed="false">
      <c r="A12" s="66" t="s">
        <v>79</v>
      </c>
      <c r="B12" s="67"/>
      <c r="C12" s="67"/>
      <c r="D12" s="67"/>
      <c r="E12" s="67"/>
      <c r="F12" s="67"/>
      <c r="G12" s="67"/>
      <c r="H12" s="67"/>
      <c r="I12" s="67"/>
      <c r="J12" s="67"/>
      <c r="K12" s="108"/>
      <c r="L12" s="67"/>
      <c r="M12" s="67"/>
      <c r="N12" s="67"/>
      <c r="O12" s="67"/>
      <c r="P12" s="67"/>
      <c r="Q12" s="67"/>
    </row>
    <row r="13" s="33" customFormat="true" ht="36" hidden="false" customHeight="true" outlineLevel="0" collapsed="false">
      <c r="A13" s="66" t="s">
        <v>80</v>
      </c>
      <c r="B13" s="67"/>
      <c r="C13" s="67"/>
      <c r="D13" s="67"/>
      <c r="E13" s="67"/>
      <c r="F13" s="67"/>
      <c r="G13" s="67"/>
      <c r="H13" s="67"/>
      <c r="I13" s="67"/>
      <c r="J13" s="67"/>
      <c r="K13" s="108"/>
      <c r="L13" s="67"/>
      <c r="M13" s="67"/>
      <c r="N13" s="67"/>
      <c r="O13" s="67"/>
      <c r="P13" s="67"/>
      <c r="Q13" s="67"/>
    </row>
    <row r="14" s="33" customFormat="true" ht="36" hidden="false" customHeight="true" outlineLevel="0" collapsed="false">
      <c r="A14" s="66" t="s">
        <v>81</v>
      </c>
      <c r="B14" s="67"/>
      <c r="C14" s="67"/>
      <c r="D14" s="67"/>
      <c r="E14" s="67"/>
      <c r="F14" s="67"/>
      <c r="G14" s="67"/>
      <c r="H14" s="67"/>
      <c r="I14" s="67"/>
      <c r="J14" s="67"/>
      <c r="K14" s="108"/>
      <c r="L14" s="67"/>
      <c r="M14" s="67"/>
      <c r="N14" s="67"/>
      <c r="O14" s="67"/>
      <c r="P14" s="67"/>
      <c r="Q14" s="67"/>
    </row>
    <row r="15" s="33" customFormat="true" ht="36" hidden="false" customHeight="true" outlineLevel="0" collapsed="false">
      <c r="A15" s="66" t="s">
        <v>82</v>
      </c>
      <c r="B15" s="67"/>
      <c r="C15" s="67"/>
      <c r="D15" s="67"/>
      <c r="E15" s="67"/>
      <c r="F15" s="67"/>
      <c r="G15" s="67"/>
      <c r="H15" s="67"/>
      <c r="I15" s="67"/>
      <c r="J15" s="67"/>
      <c r="K15" s="108"/>
      <c r="L15" s="67"/>
      <c r="M15" s="67"/>
      <c r="N15" s="67"/>
      <c r="O15" s="67"/>
      <c r="P15" s="67"/>
      <c r="Q15" s="67"/>
    </row>
    <row r="16" s="33" customFormat="true" ht="36" hidden="false" customHeight="true" outlineLevel="0" collapsed="false">
      <c r="A16" s="66" t="s">
        <v>83</v>
      </c>
      <c r="B16" s="67"/>
      <c r="C16" s="67"/>
      <c r="D16" s="67"/>
      <c r="E16" s="67"/>
      <c r="F16" s="67"/>
      <c r="G16" s="67"/>
      <c r="H16" s="67"/>
      <c r="I16" s="67"/>
      <c r="J16" s="67"/>
      <c r="K16" s="108"/>
      <c r="L16" s="67"/>
      <c r="M16" s="67"/>
      <c r="N16" s="67"/>
      <c r="O16" s="67"/>
      <c r="P16" s="67"/>
      <c r="Q16" s="67"/>
    </row>
    <row r="17" s="33" customFormat="true" ht="36" hidden="false" customHeight="true" outlineLevel="0" collapsed="false">
      <c r="A17" s="66" t="s">
        <v>84</v>
      </c>
      <c r="B17" s="67"/>
      <c r="C17" s="67"/>
      <c r="D17" s="67"/>
      <c r="E17" s="67"/>
      <c r="F17" s="67"/>
      <c r="G17" s="67"/>
      <c r="H17" s="67"/>
      <c r="I17" s="67"/>
      <c r="J17" s="67"/>
      <c r="K17" s="108"/>
      <c r="L17" s="67"/>
      <c r="M17" s="67"/>
      <c r="N17" s="67"/>
      <c r="O17" s="67"/>
      <c r="P17" s="67"/>
      <c r="Q17" s="67"/>
    </row>
    <row r="18" s="33" customFormat="true" ht="36" hidden="false" customHeight="true" outlineLevel="0" collapsed="false">
      <c r="A18" s="66" t="s">
        <v>85</v>
      </c>
      <c r="B18" s="67"/>
      <c r="C18" s="67"/>
      <c r="D18" s="67"/>
      <c r="E18" s="67"/>
      <c r="F18" s="67"/>
      <c r="G18" s="67"/>
      <c r="H18" s="67"/>
      <c r="I18" s="67"/>
      <c r="J18" s="67"/>
      <c r="K18" s="108"/>
      <c r="L18" s="67"/>
      <c r="M18" s="67"/>
      <c r="N18" s="67"/>
      <c r="O18" s="67"/>
      <c r="P18" s="67"/>
      <c r="Q18" s="67"/>
    </row>
    <row r="19" s="33" customFormat="true" ht="36" hidden="false" customHeight="true" outlineLevel="0" collapsed="false">
      <c r="A19" s="66" t="s">
        <v>86</v>
      </c>
      <c r="B19" s="67"/>
      <c r="C19" s="67"/>
      <c r="D19" s="67"/>
      <c r="E19" s="67"/>
      <c r="F19" s="67"/>
      <c r="G19" s="67"/>
      <c r="H19" s="67"/>
      <c r="I19" s="67"/>
      <c r="J19" s="67"/>
      <c r="K19" s="108"/>
      <c r="L19" s="67"/>
      <c r="M19" s="67"/>
      <c r="N19" s="67"/>
      <c r="O19" s="67"/>
      <c r="P19" s="67"/>
      <c r="Q19" s="67"/>
    </row>
    <row r="20" s="33" customFormat="true" ht="36" hidden="false" customHeight="true" outlineLevel="0" collapsed="false">
      <c r="A20" s="66" t="s">
        <v>87</v>
      </c>
      <c r="B20" s="67"/>
      <c r="C20" s="67" t="n">
        <v>1</v>
      </c>
      <c r="D20" s="67"/>
      <c r="E20" s="67" t="n">
        <v>1</v>
      </c>
      <c r="F20" s="67"/>
      <c r="G20" s="67"/>
      <c r="H20" s="67"/>
      <c r="I20" s="67"/>
      <c r="J20" s="67"/>
      <c r="K20" s="108"/>
      <c r="L20" s="67" t="n">
        <v>1</v>
      </c>
      <c r="M20" s="67"/>
      <c r="N20" s="67" t="n">
        <v>1</v>
      </c>
      <c r="O20" s="67"/>
      <c r="P20" s="67"/>
      <c r="Q20" s="67"/>
    </row>
    <row r="21" s="33" customFormat="true" ht="36" hidden="false" customHeight="true" outlineLevel="0" collapsed="false">
      <c r="A21" s="66" t="s">
        <v>88</v>
      </c>
      <c r="B21" s="67"/>
      <c r="C21" s="67"/>
      <c r="D21" s="67"/>
      <c r="E21" s="67"/>
      <c r="F21" s="67"/>
      <c r="G21" s="67"/>
      <c r="H21" s="67"/>
      <c r="I21" s="67"/>
      <c r="J21" s="67"/>
      <c r="K21" s="108"/>
      <c r="L21" s="67"/>
      <c r="M21" s="67"/>
      <c r="N21" s="67"/>
      <c r="O21" s="67"/>
      <c r="P21" s="67"/>
      <c r="Q21" s="67"/>
    </row>
    <row r="22" s="33" customFormat="true" ht="36" hidden="false" customHeight="true" outlineLevel="0" collapsed="false">
      <c r="A22" s="66" t="s">
        <v>89</v>
      </c>
      <c r="B22" s="67"/>
      <c r="C22" s="67"/>
      <c r="D22" s="67"/>
      <c r="E22" s="67"/>
      <c r="F22" s="67"/>
      <c r="G22" s="67"/>
      <c r="H22" s="67"/>
      <c r="I22" s="67"/>
      <c r="J22" s="67"/>
      <c r="K22" s="108"/>
      <c r="L22" s="67"/>
      <c r="M22" s="67"/>
      <c r="N22" s="67"/>
      <c r="O22" s="67"/>
      <c r="P22" s="67"/>
      <c r="Q22" s="67"/>
    </row>
    <row r="23" s="33" customFormat="true" ht="36" hidden="false" customHeight="true" outlineLevel="0" collapsed="false">
      <c r="A23" s="66" t="s">
        <v>90</v>
      </c>
      <c r="B23" s="67"/>
      <c r="C23" s="67"/>
      <c r="D23" s="67"/>
      <c r="E23" s="67"/>
      <c r="F23" s="67"/>
      <c r="G23" s="67"/>
      <c r="H23" s="67"/>
      <c r="I23" s="67"/>
      <c r="J23" s="67"/>
      <c r="K23" s="108"/>
      <c r="L23" s="67"/>
      <c r="M23" s="67"/>
      <c r="N23" s="67"/>
      <c r="O23" s="67"/>
      <c r="P23" s="67"/>
      <c r="Q23" s="67"/>
    </row>
    <row r="24" s="33" customFormat="true" ht="36" hidden="false" customHeight="true" outlineLevel="0" collapsed="false">
      <c r="A24" s="66" t="s">
        <v>91</v>
      </c>
      <c r="B24" s="67"/>
      <c r="C24" s="67"/>
      <c r="D24" s="67"/>
      <c r="E24" s="67"/>
      <c r="F24" s="67"/>
      <c r="G24" s="67"/>
      <c r="H24" s="67"/>
      <c r="I24" s="67"/>
      <c r="J24" s="67"/>
      <c r="K24" s="108"/>
      <c r="L24" s="67"/>
      <c r="M24" s="67"/>
      <c r="N24" s="67"/>
      <c r="O24" s="67"/>
      <c r="P24" s="67"/>
      <c r="Q24" s="67"/>
    </row>
    <row r="25" s="33" customFormat="true" ht="36" hidden="false" customHeight="true" outlineLevel="0" collapsed="false">
      <c r="A25" s="66" t="s">
        <v>92</v>
      </c>
      <c r="B25" s="67"/>
      <c r="C25" s="67" t="n">
        <v>1</v>
      </c>
      <c r="D25" s="67"/>
      <c r="E25" s="67" t="n">
        <v>1</v>
      </c>
      <c r="F25" s="67"/>
      <c r="G25" s="67"/>
      <c r="H25" s="67"/>
      <c r="I25" s="67"/>
      <c r="J25" s="67"/>
      <c r="K25" s="108"/>
      <c r="L25" s="67" t="n">
        <v>1</v>
      </c>
      <c r="M25" s="67"/>
      <c r="N25" s="67" t="n">
        <v>1</v>
      </c>
      <c r="O25" s="67"/>
      <c r="P25" s="67"/>
      <c r="Q25" s="67"/>
    </row>
    <row r="26" s="33" customFormat="true" ht="36" hidden="false" customHeight="true" outlineLevel="0" collapsed="false">
      <c r="A26" s="66" t="s">
        <v>93</v>
      </c>
      <c r="B26" s="67"/>
      <c r="C26" s="67"/>
      <c r="D26" s="67"/>
      <c r="E26" s="67"/>
      <c r="F26" s="67"/>
      <c r="G26" s="67"/>
      <c r="H26" s="67"/>
      <c r="I26" s="67"/>
      <c r="J26" s="67"/>
      <c r="K26" s="108"/>
      <c r="L26" s="67"/>
      <c r="M26" s="67"/>
      <c r="N26" s="67"/>
      <c r="O26" s="67"/>
      <c r="P26" s="67"/>
      <c r="Q26" s="67"/>
    </row>
    <row r="27" s="33" customFormat="true" ht="36" hidden="false" customHeight="true" outlineLevel="0" collapsed="false">
      <c r="A27" s="66" t="s">
        <v>94</v>
      </c>
      <c r="B27" s="67"/>
      <c r="C27" s="67"/>
      <c r="D27" s="67"/>
      <c r="E27" s="67"/>
      <c r="F27" s="67"/>
      <c r="G27" s="67"/>
      <c r="H27" s="67"/>
      <c r="I27" s="67"/>
      <c r="J27" s="67"/>
      <c r="K27" s="108"/>
      <c r="L27" s="67"/>
      <c r="M27" s="67"/>
      <c r="N27" s="67"/>
      <c r="O27" s="67"/>
      <c r="P27" s="67"/>
      <c r="Q27" s="67"/>
    </row>
    <row r="28" s="33" customFormat="true" ht="36" hidden="false" customHeight="true" outlineLevel="0" collapsed="false">
      <c r="A28" s="66" t="s">
        <v>95</v>
      </c>
      <c r="B28" s="67"/>
      <c r="C28" s="67"/>
      <c r="D28" s="67"/>
      <c r="E28" s="67"/>
      <c r="F28" s="67"/>
      <c r="G28" s="67"/>
      <c r="H28" s="67"/>
      <c r="I28" s="67"/>
      <c r="J28" s="67"/>
      <c r="K28" s="108"/>
      <c r="L28" s="67"/>
      <c r="M28" s="67"/>
      <c r="N28" s="67"/>
      <c r="O28" s="67"/>
      <c r="P28" s="67"/>
      <c r="Q28" s="67"/>
    </row>
    <row r="29" s="33" customFormat="true" ht="36" hidden="false" customHeight="true" outlineLevel="0" collapsed="false">
      <c r="A29" s="66" t="s">
        <v>96</v>
      </c>
      <c r="B29" s="67"/>
      <c r="C29" s="67"/>
      <c r="D29" s="67"/>
      <c r="E29" s="67"/>
      <c r="F29" s="67"/>
      <c r="G29" s="67"/>
      <c r="H29" s="67"/>
      <c r="I29" s="67"/>
      <c r="J29" s="67"/>
      <c r="K29" s="108"/>
      <c r="L29" s="67"/>
      <c r="M29" s="67"/>
      <c r="N29" s="67"/>
      <c r="O29" s="67"/>
      <c r="P29" s="67"/>
      <c r="Q29" s="67"/>
    </row>
    <row r="30" s="33" customFormat="true" ht="36" hidden="false" customHeight="true" outlineLevel="0" collapsed="false">
      <c r="A30" s="66" t="s">
        <v>97</v>
      </c>
      <c r="B30" s="67"/>
      <c r="C30" s="67"/>
      <c r="D30" s="67"/>
      <c r="E30" s="67"/>
      <c r="F30" s="67"/>
      <c r="G30" s="67"/>
      <c r="H30" s="67"/>
      <c r="I30" s="67"/>
      <c r="J30" s="67"/>
      <c r="K30" s="108"/>
      <c r="L30" s="67"/>
      <c r="M30" s="67"/>
      <c r="N30" s="67"/>
      <c r="O30" s="67"/>
      <c r="P30" s="67"/>
      <c r="Q30" s="67"/>
    </row>
    <row r="31" s="33" customFormat="true" ht="36" hidden="false" customHeight="true" outlineLevel="0" collapsed="false">
      <c r="A31" s="66" t="s">
        <v>98</v>
      </c>
      <c r="B31" s="67"/>
      <c r="C31" s="67"/>
      <c r="D31" s="67"/>
      <c r="E31" s="67"/>
      <c r="F31" s="67"/>
      <c r="G31" s="67"/>
      <c r="H31" s="67"/>
      <c r="I31" s="67"/>
      <c r="J31" s="67"/>
      <c r="K31" s="108"/>
      <c r="L31" s="67"/>
      <c r="M31" s="67"/>
      <c r="N31" s="67"/>
      <c r="O31" s="67"/>
      <c r="P31" s="67"/>
      <c r="Q31" s="67"/>
    </row>
    <row r="32" s="33" customFormat="true" ht="36" hidden="false" customHeight="true" outlineLevel="0" collapsed="false">
      <c r="A32" s="66" t="s">
        <v>99</v>
      </c>
      <c r="B32" s="67"/>
      <c r="C32" s="67"/>
      <c r="D32" s="67"/>
      <c r="E32" s="67"/>
      <c r="F32" s="67"/>
      <c r="G32" s="67"/>
      <c r="H32" s="67"/>
      <c r="I32" s="67"/>
      <c r="J32" s="67"/>
      <c r="K32" s="108"/>
      <c r="L32" s="67"/>
      <c r="M32" s="67"/>
      <c r="N32" s="67"/>
      <c r="O32" s="67"/>
      <c r="P32" s="67"/>
      <c r="Q32" s="67"/>
    </row>
    <row r="33" s="33" customFormat="true" ht="36" hidden="false" customHeight="true" outlineLevel="0" collapsed="false">
      <c r="A33" s="66" t="s">
        <v>100</v>
      </c>
      <c r="B33" s="67"/>
      <c r="C33" s="67"/>
      <c r="D33" s="67"/>
      <c r="E33" s="67"/>
      <c r="F33" s="67"/>
      <c r="G33" s="67"/>
      <c r="H33" s="67"/>
      <c r="I33" s="67"/>
      <c r="J33" s="67"/>
      <c r="K33" s="108"/>
      <c r="L33" s="67"/>
      <c r="M33" s="67"/>
      <c r="N33" s="67"/>
      <c r="O33" s="67"/>
      <c r="P33" s="67"/>
      <c r="Q33" s="67"/>
    </row>
    <row r="34" s="33" customFormat="true" ht="36" hidden="false" customHeight="true" outlineLevel="0" collapsed="false">
      <c r="A34" s="66" t="s">
        <v>101</v>
      </c>
      <c r="B34" s="67" t="s">
        <v>113</v>
      </c>
      <c r="C34" s="67" t="n">
        <v>8</v>
      </c>
      <c r="D34" s="67" t="s">
        <v>113</v>
      </c>
      <c r="E34" s="67" t="n">
        <v>8</v>
      </c>
      <c r="F34" s="67" t="s">
        <v>113</v>
      </c>
      <c r="G34" s="67" t="s">
        <v>113</v>
      </c>
      <c r="H34" s="67" t="s">
        <v>113</v>
      </c>
      <c r="I34" s="67" t="s">
        <v>113</v>
      </c>
      <c r="J34" s="67" t="s">
        <v>113</v>
      </c>
      <c r="K34" s="108" t="s">
        <v>113</v>
      </c>
      <c r="L34" s="67" t="n">
        <v>8</v>
      </c>
      <c r="M34" s="67" t="s">
        <v>113</v>
      </c>
      <c r="N34" s="67" t="n">
        <v>8</v>
      </c>
      <c r="O34" s="67" t="s">
        <v>113</v>
      </c>
      <c r="P34" s="67" t="s">
        <v>113</v>
      </c>
      <c r="Q34" s="67" t="s">
        <v>113</v>
      </c>
    </row>
    <row r="35" s="33" customFormat="true" ht="36" hidden="false" customHeight="true" outlineLevel="0" collapsed="false">
      <c r="A35" s="66" t="s">
        <v>102</v>
      </c>
      <c r="B35" s="67"/>
      <c r="C35" s="67"/>
      <c r="D35" s="67"/>
      <c r="E35" s="67"/>
      <c r="F35" s="67"/>
      <c r="G35" s="67"/>
      <c r="H35" s="67"/>
      <c r="I35" s="67"/>
      <c r="J35" s="67"/>
      <c r="K35" s="108"/>
      <c r="L35" s="67"/>
      <c r="M35" s="67"/>
      <c r="N35" s="67"/>
      <c r="O35" s="67"/>
      <c r="P35" s="67"/>
      <c r="Q35" s="67"/>
    </row>
    <row r="36" s="33" customFormat="true" ht="36" hidden="false" customHeight="true" outlineLevel="0" collapsed="false">
      <c r="A36" s="66" t="s">
        <v>103</v>
      </c>
      <c r="B36" s="67"/>
      <c r="C36" s="67"/>
      <c r="D36" s="67"/>
      <c r="E36" s="67"/>
      <c r="F36" s="67"/>
      <c r="G36" s="67"/>
      <c r="H36" s="67"/>
      <c r="I36" s="67"/>
      <c r="J36" s="67"/>
      <c r="K36" s="108"/>
      <c r="L36" s="67"/>
      <c r="M36" s="67"/>
      <c r="N36" s="67"/>
      <c r="O36" s="67"/>
      <c r="P36" s="67"/>
      <c r="Q36" s="67"/>
    </row>
    <row r="37" s="33" customFormat="true" ht="36" hidden="false" customHeight="true" outlineLevel="0" collapsed="false">
      <c r="A37" s="66" t="s">
        <v>104</v>
      </c>
      <c r="B37" s="67"/>
      <c r="C37" s="67"/>
      <c r="D37" s="67"/>
      <c r="E37" s="67"/>
      <c r="F37" s="67"/>
      <c r="G37" s="67"/>
      <c r="H37" s="67"/>
      <c r="I37" s="67"/>
      <c r="J37" s="67"/>
      <c r="K37" s="108"/>
      <c r="L37" s="67"/>
      <c r="M37" s="67"/>
      <c r="N37" s="67"/>
      <c r="O37" s="67"/>
      <c r="P37" s="67"/>
      <c r="Q37" s="67"/>
    </row>
    <row r="38" s="33" customFormat="true" ht="36" hidden="false" customHeight="true" outlineLevel="0" collapsed="false">
      <c r="A38" s="66" t="s">
        <v>105</v>
      </c>
      <c r="B38" s="67"/>
      <c r="C38" s="67"/>
      <c r="D38" s="67"/>
      <c r="E38" s="67"/>
      <c r="F38" s="67"/>
      <c r="G38" s="67"/>
      <c r="H38" s="67"/>
      <c r="I38" s="67"/>
      <c r="J38" s="67"/>
      <c r="K38" s="108"/>
      <c r="L38" s="67"/>
      <c r="M38" s="67"/>
      <c r="N38" s="67"/>
      <c r="O38" s="67"/>
      <c r="P38" s="67"/>
      <c r="Q38" s="67"/>
    </row>
    <row r="39" s="33" customFormat="true" ht="36" hidden="false" customHeight="true" outlineLevel="0" collapsed="false">
      <c r="A39" s="66" t="s">
        <v>106</v>
      </c>
      <c r="B39" s="67"/>
      <c r="C39" s="67"/>
      <c r="D39" s="67"/>
      <c r="E39" s="67"/>
      <c r="F39" s="67"/>
      <c r="G39" s="67"/>
      <c r="H39" s="67"/>
      <c r="I39" s="67"/>
      <c r="J39" s="67"/>
      <c r="K39" s="108"/>
      <c r="L39" s="67"/>
      <c r="M39" s="67"/>
      <c r="N39" s="67"/>
      <c r="O39" s="67"/>
      <c r="P39" s="67"/>
      <c r="Q39" s="67"/>
    </row>
    <row r="40" customFormat="false" ht="32.25" hidden="false" customHeight="true" outlineLevel="0" collapsed="false">
      <c r="A40" s="102" t="s">
        <v>107</v>
      </c>
      <c r="B40" s="103" t="n">
        <f aca="false">SUM(B11:B39)</f>
        <v>0</v>
      </c>
      <c r="C40" s="103" t="n">
        <f aca="false">SUM(C11:C39)</f>
        <v>10</v>
      </c>
      <c r="D40" s="103" t="n">
        <f aca="false">SUM(D11:D39)</f>
        <v>0</v>
      </c>
      <c r="E40" s="103" t="n">
        <f aca="false">SUM(E11:E39)</f>
        <v>10</v>
      </c>
      <c r="F40" s="103" t="n">
        <f aca="false">SUM(F11:F39)</f>
        <v>0</v>
      </c>
      <c r="G40" s="103" t="n">
        <f aca="false">SUM(G11:G39)</f>
        <v>0</v>
      </c>
      <c r="H40" s="103" t="n">
        <f aca="false">SUM(H11:H39)</f>
        <v>0</v>
      </c>
      <c r="I40" s="103" t="n">
        <f aca="false">SUM(I11:I39)</f>
        <v>0</v>
      </c>
      <c r="J40" s="103" t="n">
        <f aca="false">SUM(J11:J39)</f>
        <v>0</v>
      </c>
      <c r="K40" s="103" t="n">
        <f aca="false">SUM(K11:K39)</f>
        <v>0</v>
      </c>
      <c r="L40" s="103" t="n">
        <f aca="false">SUM(L11:L39)</f>
        <v>10</v>
      </c>
      <c r="M40" s="103" t="n">
        <f aca="false">SUM(M11:M39)</f>
        <v>0</v>
      </c>
      <c r="N40" s="103" t="n">
        <f aca="false">SUM(N11:N39)</f>
        <v>10</v>
      </c>
      <c r="O40" s="103" t="n">
        <f aca="false">SUM(O11:O39)</f>
        <v>0</v>
      </c>
      <c r="P40" s="103" t="n">
        <f aca="false">SUM(P11:P39)</f>
        <v>0</v>
      </c>
      <c r="Q40" s="103" t="n">
        <f aca="false">SUM(Q11:Q39)</f>
        <v>0</v>
      </c>
    </row>
    <row r="41" customFormat="false" ht="17.25" hidden="false" customHeight="true" outlineLevel="0" collapsed="false">
      <c r="A41" s="41"/>
    </row>
    <row r="42" customFormat="false" ht="17.25" hidden="false" customHeight="true" outlineLevel="0" collapsed="false">
      <c r="A42" s="41"/>
    </row>
    <row r="43" customFormat="false" ht="17.25" hidden="false" customHeight="true" outlineLevel="0" collapsed="false">
      <c r="A43" s="41"/>
    </row>
    <row r="44" customFormat="false" ht="17.25" hidden="false" customHeight="true" outlineLevel="0" collapsed="false">
      <c r="A44" s="41"/>
    </row>
  </sheetData>
  <sheetProtection sheet="true" objects="true" scenarios="true"/>
  <protectedRanges>
    <protectedRange name="edit" sqref="B11:Q39"/>
  </protectedRanges>
  <mergeCells count="22">
    <mergeCell ref="A3:Q3"/>
    <mergeCell ref="A5:A8"/>
    <mergeCell ref="B5:B8"/>
    <mergeCell ref="C5:F5"/>
    <mergeCell ref="G5:G8"/>
    <mergeCell ref="H5:H8"/>
    <mergeCell ref="I5:I8"/>
    <mergeCell ref="J5:J8"/>
    <mergeCell ref="K5:K8"/>
    <mergeCell ref="L5:P5"/>
    <mergeCell ref="Q5:Q8"/>
    <mergeCell ref="C6:C8"/>
    <mergeCell ref="D6:F6"/>
    <mergeCell ref="L6:L8"/>
    <mergeCell ref="M6:P6"/>
    <mergeCell ref="D7:D8"/>
    <mergeCell ref="E7:E8"/>
    <mergeCell ref="F7:F8"/>
    <mergeCell ref="M7:M8"/>
    <mergeCell ref="N7:O7"/>
    <mergeCell ref="P7:P8"/>
    <mergeCell ref="A10:Q1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Q40"/>
  <sheetViews>
    <sheetView showFormulas="false" showGridLines="true" showRowColHeaders="true" showZeros="false" rightToLeft="false" tabSelected="false" showOutlineSymbols="true" defaultGridColor="true" view="pageBreakPreview" topLeftCell="A1" colorId="64" zoomScale="100" zoomScaleNormal="70" zoomScalePageLayoutView="100" workbookViewId="0">
      <selection pane="topLeft" activeCell="B11" activeCellId="0" sqref="B11"/>
    </sheetView>
  </sheetViews>
  <sheetFormatPr defaultColWidth="9.1484375" defaultRowHeight="12.75" zeroHeight="false" outlineLevelRow="0" outlineLevelCol="0"/>
  <cols>
    <col collapsed="false" customWidth="true" hidden="false" outlineLevel="0" max="1" min="1" style="24" width="79.29"/>
    <col collapsed="false" customWidth="true" hidden="false" outlineLevel="0" max="2" min="2" style="24" width="11.14"/>
    <col collapsed="false" customWidth="false" hidden="false" outlineLevel="0" max="3" min="3" style="24" width="9.14"/>
    <col collapsed="false" customWidth="true" hidden="false" outlineLevel="0" max="4" min="4" style="24" width="10.71"/>
    <col collapsed="false" customWidth="true" hidden="false" outlineLevel="0" max="5" min="5" style="24" width="10.14"/>
    <col collapsed="false" customWidth="false" hidden="false" outlineLevel="0" max="6" min="6" style="24" width="9.14"/>
    <col collapsed="false" customWidth="true" hidden="false" outlineLevel="0" max="7" min="7" style="24" width="11.57"/>
    <col collapsed="false" customWidth="true" hidden="false" outlineLevel="0" max="8" min="8" style="24" width="14.29"/>
    <col collapsed="false" customWidth="true" hidden="false" outlineLevel="0" max="9" min="9" style="24" width="11"/>
    <col collapsed="false" customWidth="true" hidden="false" outlineLevel="0" max="10" min="10" style="24" width="12.71"/>
    <col collapsed="false" customWidth="true" hidden="false" outlineLevel="0" max="11" min="11" style="24" width="14.42"/>
    <col collapsed="false" customWidth="true" hidden="false" outlineLevel="0" max="12" min="12" style="24" width="9.57"/>
    <col collapsed="false" customWidth="true" hidden="false" outlineLevel="0" max="13" min="13" style="24" width="11.57"/>
    <col collapsed="false" customWidth="false" hidden="false" outlineLevel="0" max="15" min="14" style="24" width="9.14"/>
    <col collapsed="false" customWidth="true" hidden="false" outlineLevel="0" max="16" min="16" style="24" width="12"/>
    <col collapsed="false" customWidth="false" hidden="false" outlineLevel="0" max="16384" min="17" style="24" width="9.14"/>
  </cols>
  <sheetData>
    <row r="3" customFormat="false" ht="23.25" hidden="false" customHeight="false" outlineLevel="0" collapsed="false">
      <c r="A3" s="25" t="s">
        <v>77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5" customFormat="false" ht="12.75" hidden="false" customHeight="true" outlineLevel="0" collapsed="false">
      <c r="A5" s="141" t="s">
        <v>1</v>
      </c>
      <c r="B5" s="141" t="s">
        <v>2</v>
      </c>
      <c r="C5" s="141" t="s">
        <v>3</v>
      </c>
      <c r="D5" s="141"/>
      <c r="E5" s="141"/>
      <c r="F5" s="141"/>
      <c r="G5" s="141" t="s">
        <v>4</v>
      </c>
      <c r="H5" s="141" t="s">
        <v>5</v>
      </c>
      <c r="I5" s="141" t="s">
        <v>6</v>
      </c>
      <c r="J5" s="142" t="s">
        <v>7</v>
      </c>
      <c r="K5" s="141" t="s">
        <v>8</v>
      </c>
      <c r="L5" s="141" t="s">
        <v>9</v>
      </c>
      <c r="M5" s="141"/>
      <c r="N5" s="141"/>
      <c r="O5" s="141"/>
      <c r="P5" s="141"/>
      <c r="Q5" s="141" t="s">
        <v>10</v>
      </c>
    </row>
    <row r="6" customFormat="false" ht="12.75" hidden="false" customHeight="true" outlineLevel="0" collapsed="false">
      <c r="A6" s="141"/>
      <c r="B6" s="141"/>
      <c r="C6" s="142" t="s">
        <v>11</v>
      </c>
      <c r="D6" s="141" t="s">
        <v>12</v>
      </c>
      <c r="E6" s="141"/>
      <c r="F6" s="141"/>
      <c r="G6" s="141"/>
      <c r="H6" s="141"/>
      <c r="I6" s="141"/>
      <c r="J6" s="142"/>
      <c r="K6" s="141"/>
      <c r="L6" s="142" t="s">
        <v>13</v>
      </c>
      <c r="M6" s="143" t="s">
        <v>14</v>
      </c>
      <c r="N6" s="143"/>
      <c r="O6" s="143"/>
      <c r="P6" s="143"/>
      <c r="Q6" s="141"/>
    </row>
    <row r="7" customFormat="false" ht="12.75" hidden="false" customHeight="true" outlineLevel="0" collapsed="false">
      <c r="A7" s="141"/>
      <c r="B7" s="141"/>
      <c r="C7" s="142"/>
      <c r="D7" s="141" t="s">
        <v>15</v>
      </c>
      <c r="E7" s="141" t="s">
        <v>16</v>
      </c>
      <c r="F7" s="141" t="s">
        <v>17</v>
      </c>
      <c r="G7" s="141"/>
      <c r="H7" s="141"/>
      <c r="I7" s="141"/>
      <c r="J7" s="142"/>
      <c r="K7" s="141"/>
      <c r="L7" s="142"/>
      <c r="M7" s="141" t="s">
        <v>18</v>
      </c>
      <c r="N7" s="141" t="s">
        <v>19</v>
      </c>
      <c r="O7" s="141"/>
      <c r="P7" s="141" t="s">
        <v>20</v>
      </c>
      <c r="Q7" s="141"/>
    </row>
    <row r="8" customFormat="false" ht="66.75" hidden="false" customHeight="true" outlineLevel="0" collapsed="false">
      <c r="A8" s="141"/>
      <c r="B8" s="141"/>
      <c r="C8" s="142"/>
      <c r="D8" s="141"/>
      <c r="E8" s="141"/>
      <c r="F8" s="141"/>
      <c r="G8" s="141"/>
      <c r="H8" s="141"/>
      <c r="I8" s="141"/>
      <c r="J8" s="142"/>
      <c r="K8" s="141"/>
      <c r="L8" s="142"/>
      <c r="M8" s="141"/>
      <c r="N8" s="144" t="s">
        <v>21</v>
      </c>
      <c r="O8" s="144" t="s">
        <v>22</v>
      </c>
      <c r="P8" s="141"/>
      <c r="Q8" s="141"/>
    </row>
    <row r="9" customFormat="false" ht="12.75" hidden="false" customHeight="false" outlineLevel="0" collapsed="false">
      <c r="A9" s="31" t="n">
        <v>1</v>
      </c>
      <c r="B9" s="31" t="n">
        <v>2</v>
      </c>
      <c r="C9" s="31" t="n">
        <v>3</v>
      </c>
      <c r="D9" s="31" t="n">
        <v>4</v>
      </c>
      <c r="E9" s="31" t="n">
        <v>5</v>
      </c>
      <c r="F9" s="31" t="n">
        <v>6</v>
      </c>
      <c r="G9" s="31" t="n">
        <v>7</v>
      </c>
      <c r="H9" s="31" t="n">
        <v>8</v>
      </c>
      <c r="I9" s="31" t="n">
        <v>9</v>
      </c>
      <c r="J9" s="31" t="n">
        <v>10</v>
      </c>
      <c r="K9" s="31" t="n">
        <v>11</v>
      </c>
      <c r="L9" s="31" t="n">
        <v>12</v>
      </c>
      <c r="M9" s="31" t="n">
        <v>13</v>
      </c>
      <c r="N9" s="31" t="n">
        <v>14</v>
      </c>
      <c r="O9" s="31" t="n">
        <v>15</v>
      </c>
      <c r="P9" s="31" t="n">
        <v>16</v>
      </c>
      <c r="Q9" s="31" t="n">
        <v>17</v>
      </c>
    </row>
    <row r="10" customFormat="false" ht="36" hidden="false" customHeight="true" outlineLevel="0" collapsed="false">
      <c r="A10" s="119" t="s">
        <v>152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</row>
    <row r="11" customFormat="false" ht="20.25" hidden="false" customHeight="false" outlineLevel="0" collapsed="false">
      <c r="A11" s="34" t="s">
        <v>78</v>
      </c>
      <c r="B11" s="107"/>
      <c r="C11" s="107" t="n">
        <v>0</v>
      </c>
      <c r="D11" s="107"/>
      <c r="E11" s="107"/>
      <c r="F11" s="107"/>
      <c r="G11" s="107"/>
      <c r="H11" s="107"/>
      <c r="I11" s="107"/>
      <c r="J11" s="107"/>
      <c r="K11" s="108"/>
      <c r="L11" s="107"/>
      <c r="M11" s="107"/>
      <c r="N11" s="107"/>
      <c r="O11" s="107"/>
      <c r="P11" s="107"/>
      <c r="Q11" s="107"/>
    </row>
    <row r="12" customFormat="false" ht="20.25" hidden="false" customHeight="false" outlineLevel="0" collapsed="false">
      <c r="A12" s="34" t="s">
        <v>79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8"/>
      <c r="L12" s="107"/>
      <c r="M12" s="107"/>
      <c r="N12" s="107"/>
      <c r="O12" s="107"/>
      <c r="P12" s="107"/>
      <c r="Q12" s="107"/>
    </row>
    <row r="13" customFormat="false" ht="20.25" hidden="false" customHeight="false" outlineLevel="0" collapsed="false">
      <c r="A13" s="34" t="s">
        <v>80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8"/>
      <c r="L13" s="107"/>
      <c r="M13" s="107"/>
      <c r="N13" s="107"/>
      <c r="O13" s="107"/>
      <c r="P13" s="107"/>
      <c r="Q13" s="107"/>
    </row>
    <row r="14" customFormat="false" ht="20.25" hidden="false" customHeight="false" outlineLevel="0" collapsed="false">
      <c r="A14" s="34" t="s">
        <v>81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8"/>
      <c r="L14" s="107"/>
      <c r="M14" s="107"/>
      <c r="N14" s="107"/>
      <c r="O14" s="107"/>
      <c r="P14" s="107"/>
      <c r="Q14" s="107"/>
    </row>
    <row r="15" customFormat="false" ht="20.25" hidden="false" customHeight="false" outlineLevel="0" collapsed="false">
      <c r="A15" s="34" t="s">
        <v>82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8"/>
      <c r="L15" s="107"/>
      <c r="M15" s="107"/>
      <c r="N15" s="107"/>
      <c r="O15" s="107"/>
      <c r="P15" s="107"/>
      <c r="Q15" s="107"/>
    </row>
    <row r="16" customFormat="false" ht="20.25" hidden="false" customHeight="false" outlineLevel="0" collapsed="false">
      <c r="A16" s="34" t="s">
        <v>83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8"/>
      <c r="L16" s="107"/>
      <c r="M16" s="107"/>
      <c r="N16" s="107"/>
      <c r="O16" s="107"/>
      <c r="P16" s="107"/>
      <c r="Q16" s="107"/>
    </row>
    <row r="17" customFormat="false" ht="20.25" hidden="false" customHeight="false" outlineLevel="0" collapsed="false">
      <c r="A17" s="34" t="s">
        <v>84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08"/>
      <c r="L17" s="107"/>
      <c r="M17" s="107"/>
      <c r="N17" s="107"/>
      <c r="O17" s="107"/>
      <c r="P17" s="107"/>
      <c r="Q17" s="107"/>
    </row>
    <row r="18" customFormat="false" ht="20.25" hidden="false" customHeight="false" outlineLevel="0" collapsed="false">
      <c r="A18" s="34" t="s">
        <v>85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08"/>
      <c r="L18" s="107"/>
      <c r="M18" s="107"/>
      <c r="N18" s="107"/>
      <c r="O18" s="107"/>
      <c r="P18" s="107"/>
      <c r="Q18" s="107"/>
    </row>
    <row r="19" customFormat="false" ht="20.25" hidden="false" customHeight="false" outlineLevel="0" collapsed="false">
      <c r="A19" s="34" t="s">
        <v>86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8"/>
      <c r="L19" s="107"/>
      <c r="M19" s="107"/>
      <c r="N19" s="107"/>
      <c r="O19" s="107"/>
      <c r="P19" s="107"/>
      <c r="Q19" s="107"/>
    </row>
    <row r="20" customFormat="false" ht="20.25" hidden="false" customHeight="false" outlineLevel="0" collapsed="false">
      <c r="A20" s="34" t="s">
        <v>87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8"/>
      <c r="L20" s="107"/>
      <c r="M20" s="107"/>
      <c r="N20" s="107"/>
      <c r="O20" s="107"/>
      <c r="P20" s="107"/>
      <c r="Q20" s="107"/>
    </row>
    <row r="21" customFormat="false" ht="20.25" hidden="false" customHeight="false" outlineLevel="0" collapsed="false">
      <c r="A21" s="34" t="s">
        <v>88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8"/>
      <c r="L21" s="107"/>
      <c r="M21" s="107"/>
      <c r="N21" s="107"/>
      <c r="O21" s="107"/>
      <c r="P21" s="107"/>
      <c r="Q21" s="107"/>
    </row>
    <row r="22" customFormat="false" ht="20.25" hidden="false" customHeight="false" outlineLevel="0" collapsed="false">
      <c r="A22" s="34" t="s">
        <v>89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8"/>
      <c r="L22" s="107"/>
      <c r="M22" s="107"/>
      <c r="N22" s="107"/>
      <c r="O22" s="107"/>
      <c r="P22" s="107"/>
      <c r="Q22" s="107"/>
    </row>
    <row r="23" customFormat="false" ht="20.25" hidden="false" customHeight="false" outlineLevel="0" collapsed="false">
      <c r="A23" s="34" t="s">
        <v>90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8"/>
      <c r="L23" s="107"/>
      <c r="M23" s="107"/>
      <c r="N23" s="107"/>
      <c r="O23" s="107"/>
      <c r="P23" s="107"/>
      <c r="Q23" s="107"/>
    </row>
    <row r="24" customFormat="false" ht="20.25" hidden="false" customHeight="false" outlineLevel="0" collapsed="false">
      <c r="A24" s="34" t="s">
        <v>91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8"/>
      <c r="L24" s="107"/>
      <c r="M24" s="107"/>
      <c r="N24" s="107"/>
      <c r="O24" s="107"/>
      <c r="P24" s="107"/>
      <c r="Q24" s="107"/>
    </row>
    <row r="25" customFormat="false" ht="20.25" hidden="false" customHeight="false" outlineLevel="0" collapsed="false">
      <c r="A25" s="34" t="s">
        <v>92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8"/>
      <c r="L25" s="107"/>
      <c r="M25" s="107"/>
      <c r="N25" s="107"/>
      <c r="O25" s="107"/>
      <c r="P25" s="107"/>
      <c r="Q25" s="107"/>
    </row>
    <row r="26" customFormat="false" ht="20.25" hidden="false" customHeight="false" outlineLevel="0" collapsed="false">
      <c r="A26" s="34" t="s">
        <v>93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8"/>
      <c r="L26" s="107"/>
      <c r="M26" s="107"/>
      <c r="N26" s="107"/>
      <c r="O26" s="107"/>
      <c r="P26" s="107"/>
      <c r="Q26" s="107"/>
    </row>
    <row r="27" customFormat="false" ht="20.25" hidden="false" customHeight="false" outlineLevel="0" collapsed="false">
      <c r="A27" s="34" t="s">
        <v>94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08"/>
      <c r="L27" s="107"/>
      <c r="M27" s="107"/>
      <c r="N27" s="107"/>
      <c r="O27" s="107"/>
      <c r="P27" s="107"/>
      <c r="Q27" s="107"/>
    </row>
    <row r="28" customFormat="false" ht="20.25" hidden="false" customHeight="false" outlineLevel="0" collapsed="false">
      <c r="A28" s="34" t="s">
        <v>95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8"/>
      <c r="L28" s="107"/>
      <c r="M28" s="107"/>
      <c r="N28" s="107"/>
      <c r="O28" s="107"/>
      <c r="P28" s="107"/>
      <c r="Q28" s="107"/>
    </row>
    <row r="29" customFormat="false" ht="20.25" hidden="false" customHeight="false" outlineLevel="0" collapsed="false">
      <c r="A29" s="34" t="s">
        <v>96</v>
      </c>
      <c r="B29" s="107"/>
      <c r="C29" s="107"/>
      <c r="D29" s="107"/>
      <c r="E29" s="107"/>
      <c r="F29" s="107"/>
      <c r="G29" s="107"/>
      <c r="H29" s="107"/>
      <c r="I29" s="107"/>
      <c r="J29" s="107"/>
      <c r="K29" s="108"/>
      <c r="L29" s="107"/>
      <c r="M29" s="107"/>
      <c r="N29" s="107"/>
      <c r="O29" s="107"/>
      <c r="P29" s="107"/>
      <c r="Q29" s="107"/>
    </row>
    <row r="30" customFormat="false" ht="20.25" hidden="false" customHeight="false" outlineLevel="0" collapsed="false">
      <c r="A30" s="34" t="s">
        <v>97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8"/>
      <c r="L30" s="107"/>
      <c r="M30" s="107"/>
      <c r="N30" s="107"/>
      <c r="O30" s="107"/>
      <c r="P30" s="107"/>
      <c r="Q30" s="107"/>
    </row>
    <row r="31" customFormat="false" ht="20.25" hidden="false" customHeight="false" outlineLevel="0" collapsed="false">
      <c r="A31" s="34" t="s">
        <v>98</v>
      </c>
      <c r="B31" s="107"/>
      <c r="C31" s="107"/>
      <c r="D31" s="107"/>
      <c r="E31" s="107"/>
      <c r="F31" s="107"/>
      <c r="G31" s="107"/>
      <c r="H31" s="107"/>
      <c r="I31" s="107"/>
      <c r="J31" s="107"/>
      <c r="K31" s="108"/>
      <c r="L31" s="107"/>
      <c r="M31" s="107"/>
      <c r="N31" s="107"/>
      <c r="O31" s="107"/>
      <c r="P31" s="107"/>
      <c r="Q31" s="107"/>
    </row>
    <row r="32" customFormat="false" ht="20.25" hidden="false" customHeight="false" outlineLevel="0" collapsed="false">
      <c r="A32" s="34" t="s">
        <v>99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8"/>
      <c r="L32" s="107"/>
      <c r="M32" s="107"/>
      <c r="N32" s="107"/>
      <c r="O32" s="107"/>
      <c r="P32" s="107"/>
      <c r="Q32" s="107"/>
    </row>
    <row r="33" customFormat="false" ht="20.25" hidden="false" customHeight="false" outlineLevel="0" collapsed="false">
      <c r="A33" s="34" t="s">
        <v>100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8"/>
      <c r="L33" s="107"/>
      <c r="M33" s="107"/>
      <c r="N33" s="107"/>
      <c r="O33" s="107"/>
      <c r="P33" s="107"/>
      <c r="Q33" s="107"/>
    </row>
    <row r="34" customFormat="false" ht="20.25" hidden="false" customHeight="false" outlineLevel="0" collapsed="false">
      <c r="A34" s="34" t="s">
        <v>101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8"/>
      <c r="L34" s="107"/>
      <c r="M34" s="107"/>
      <c r="N34" s="107"/>
      <c r="O34" s="107"/>
      <c r="P34" s="107"/>
      <c r="Q34" s="107"/>
    </row>
    <row r="35" customFormat="false" ht="20.25" hidden="false" customHeight="false" outlineLevel="0" collapsed="false">
      <c r="A35" s="34" t="s">
        <v>102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8"/>
      <c r="L35" s="107"/>
      <c r="M35" s="107"/>
      <c r="N35" s="107"/>
      <c r="O35" s="107"/>
      <c r="P35" s="107"/>
      <c r="Q35" s="107"/>
    </row>
    <row r="36" customFormat="false" ht="20.25" hidden="false" customHeight="false" outlineLevel="0" collapsed="false">
      <c r="A36" s="66" t="s">
        <v>103</v>
      </c>
      <c r="B36" s="107"/>
      <c r="C36" s="107"/>
      <c r="D36" s="107"/>
      <c r="E36" s="107"/>
      <c r="F36" s="107"/>
      <c r="G36" s="107"/>
      <c r="H36" s="107"/>
      <c r="I36" s="107"/>
      <c r="J36" s="107"/>
      <c r="K36" s="108"/>
      <c r="L36" s="107"/>
      <c r="M36" s="107"/>
      <c r="N36" s="107"/>
      <c r="O36" s="107"/>
      <c r="P36" s="107"/>
      <c r="Q36" s="107"/>
    </row>
    <row r="37" customFormat="false" ht="20.25" hidden="false" customHeight="false" outlineLevel="0" collapsed="false">
      <c r="A37" s="34" t="s">
        <v>104</v>
      </c>
      <c r="B37" s="107"/>
      <c r="C37" s="107"/>
      <c r="D37" s="107"/>
      <c r="E37" s="107"/>
      <c r="F37" s="107"/>
      <c r="G37" s="107"/>
      <c r="H37" s="107"/>
      <c r="I37" s="107"/>
      <c r="J37" s="107"/>
      <c r="K37" s="108"/>
      <c r="L37" s="107"/>
      <c r="M37" s="107"/>
      <c r="N37" s="107"/>
      <c r="O37" s="107"/>
      <c r="P37" s="107"/>
      <c r="Q37" s="107"/>
    </row>
    <row r="38" customFormat="false" ht="20.25" hidden="false" customHeight="false" outlineLevel="0" collapsed="false">
      <c r="A38" s="34" t="s">
        <v>105</v>
      </c>
      <c r="B38" s="107"/>
      <c r="C38" s="107"/>
      <c r="D38" s="107"/>
      <c r="E38" s="107"/>
      <c r="F38" s="107"/>
      <c r="G38" s="107"/>
      <c r="H38" s="107"/>
      <c r="I38" s="107"/>
      <c r="J38" s="107"/>
      <c r="K38" s="108"/>
      <c r="L38" s="107"/>
      <c r="M38" s="107"/>
      <c r="N38" s="107"/>
      <c r="O38" s="107"/>
      <c r="P38" s="107"/>
      <c r="Q38" s="107"/>
    </row>
    <row r="39" customFormat="false" ht="20.25" hidden="false" customHeight="false" outlineLevel="0" collapsed="false">
      <c r="A39" s="34" t="s">
        <v>106</v>
      </c>
      <c r="B39" s="107"/>
      <c r="C39" s="107"/>
      <c r="D39" s="107"/>
      <c r="E39" s="107"/>
      <c r="F39" s="107"/>
      <c r="G39" s="107"/>
      <c r="H39" s="107"/>
      <c r="I39" s="107"/>
      <c r="J39" s="107"/>
      <c r="K39" s="108"/>
      <c r="L39" s="107"/>
      <c r="M39" s="107"/>
      <c r="N39" s="107"/>
      <c r="O39" s="107"/>
      <c r="P39" s="107"/>
      <c r="Q39" s="107"/>
    </row>
    <row r="40" customFormat="false" ht="20.25" hidden="false" customHeight="false" outlineLevel="0" collapsed="false">
      <c r="A40" s="38" t="s">
        <v>107</v>
      </c>
      <c r="B40" s="39" t="n">
        <f aca="false">SUM(B11:B39)</f>
        <v>0</v>
      </c>
      <c r="C40" s="39" t="n">
        <f aca="false">SUM(C11:C39)</f>
        <v>0</v>
      </c>
      <c r="D40" s="39" t="n">
        <f aca="false">SUM(D11:D39)</f>
        <v>0</v>
      </c>
      <c r="E40" s="39" t="n">
        <f aca="false">SUM(E11:E39)</f>
        <v>0</v>
      </c>
      <c r="F40" s="39" t="n">
        <f aca="false">SUM(F11:F39)</f>
        <v>0</v>
      </c>
      <c r="G40" s="39" t="n">
        <f aca="false">SUM(G11:G39)</f>
        <v>0</v>
      </c>
      <c r="H40" s="39" t="n">
        <f aca="false">SUM(H11:H39)</f>
        <v>0</v>
      </c>
      <c r="I40" s="39" t="n">
        <f aca="false">SUM(I11:I39)</f>
        <v>0</v>
      </c>
      <c r="J40" s="39" t="n">
        <f aca="false">SUM(J11:J39)</f>
        <v>0</v>
      </c>
      <c r="K40" s="39" t="n">
        <f aca="false">SUM(K11:K39)</f>
        <v>0</v>
      </c>
      <c r="L40" s="39" t="n">
        <f aca="false">SUM(L11:L39)</f>
        <v>0</v>
      </c>
      <c r="M40" s="39" t="n">
        <f aca="false">SUM(M11:M39)</f>
        <v>0</v>
      </c>
      <c r="N40" s="39" t="n">
        <f aca="false">SUM(N11:N39)</f>
        <v>0</v>
      </c>
      <c r="O40" s="39" t="n">
        <f aca="false">SUM(O11:O39)</f>
        <v>0</v>
      </c>
      <c r="P40" s="39" t="n">
        <f aca="false">SUM(P11:P39)</f>
        <v>0</v>
      </c>
      <c r="Q40" s="39" t="n">
        <f aca="false">SUM(Q11:Q39)</f>
        <v>0</v>
      </c>
    </row>
  </sheetData>
  <sheetProtection algorithmName="SHA-512" hashValue="KYR5Va78/JhPnLLMGeWu3YIZN1bobQNZmfAb7+KHgCd9wTG9x9nLAR1V22S4QQ8M+ASrnCPE/nBr/qkcVLFuEw==" saltValue="MiFQpHiEtNWGrGHDf3M92Q==" spinCount="100000" sheet="true" objects="true" scenarios="true"/>
  <protectedRanges>
    <protectedRange name="edit" sqref="B11:Q39"/>
  </protectedRanges>
  <mergeCells count="22">
    <mergeCell ref="A3:Q3"/>
    <mergeCell ref="A5:A8"/>
    <mergeCell ref="B5:B8"/>
    <mergeCell ref="C5:F5"/>
    <mergeCell ref="G5:G8"/>
    <mergeCell ref="H5:H8"/>
    <mergeCell ref="I5:I8"/>
    <mergeCell ref="J5:J8"/>
    <mergeCell ref="K5:K8"/>
    <mergeCell ref="L5:P5"/>
    <mergeCell ref="Q5:Q8"/>
    <mergeCell ref="C6:C8"/>
    <mergeCell ref="D6:F6"/>
    <mergeCell ref="L6:L8"/>
    <mergeCell ref="M6:P6"/>
    <mergeCell ref="D7:D8"/>
    <mergeCell ref="E7:E8"/>
    <mergeCell ref="F7:F8"/>
    <mergeCell ref="M7:M8"/>
    <mergeCell ref="N7:O7"/>
    <mergeCell ref="P7:P8"/>
    <mergeCell ref="A10:Q1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Q40"/>
  <sheetViews>
    <sheetView showFormulas="false" showGridLines="true" showRowColHeaders="true" showZeros="false" rightToLeft="false" tabSelected="false" showOutlineSymbols="true" defaultGridColor="true" view="pageBreakPreview" topLeftCell="A1" colorId="64" zoomScale="100" zoomScaleNormal="85" zoomScalePageLayoutView="100" workbookViewId="0">
      <selection pane="topLeft" activeCell="B11" activeCellId="0" sqref="B11"/>
    </sheetView>
  </sheetViews>
  <sheetFormatPr defaultColWidth="9.1484375" defaultRowHeight="12.75" zeroHeight="false" outlineLevelRow="0" outlineLevelCol="0"/>
  <cols>
    <col collapsed="false" customWidth="true" hidden="false" outlineLevel="0" max="1" min="1" style="24" width="47.86"/>
    <col collapsed="false" customWidth="false" hidden="false" outlineLevel="0" max="16384" min="2" style="24" width="9.14"/>
  </cols>
  <sheetData>
    <row r="1" customFormat="false" ht="12.75" hidden="false" customHeight="true" outlineLevel="0" collapsed="false"/>
    <row r="2" customFormat="false" ht="12.75" hidden="false" customHeight="true" outlineLevel="0" collapsed="false"/>
    <row r="3" customFormat="false" ht="12.75" hidden="false" customHeight="true" outlineLevel="0" collapsed="false">
      <c r="A3" s="43" t="s">
        <v>77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customFormat="false" ht="12.75" hidden="false" customHeight="true" outlineLevel="0" collapsed="false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</row>
    <row r="5" customFormat="false" ht="12.75" hidden="false" customHeight="true" outlineLevel="0" collapsed="false">
      <c r="A5" s="45" t="s">
        <v>1</v>
      </c>
      <c r="B5" s="45" t="s">
        <v>2</v>
      </c>
      <c r="C5" s="45" t="s">
        <v>3</v>
      </c>
      <c r="D5" s="45"/>
      <c r="E5" s="45"/>
      <c r="F5" s="45"/>
      <c r="G5" s="45" t="s">
        <v>4</v>
      </c>
      <c r="H5" s="45" t="s">
        <v>5</v>
      </c>
      <c r="I5" s="45" t="s">
        <v>6</v>
      </c>
      <c r="J5" s="46" t="s">
        <v>7</v>
      </c>
      <c r="K5" s="45" t="s">
        <v>8</v>
      </c>
      <c r="L5" s="45" t="s">
        <v>9</v>
      </c>
      <c r="M5" s="45"/>
      <c r="N5" s="45"/>
      <c r="O5" s="45"/>
      <c r="P5" s="45"/>
      <c r="Q5" s="45" t="s">
        <v>10</v>
      </c>
    </row>
    <row r="6" customFormat="false" ht="12.75" hidden="false" customHeight="true" outlineLevel="0" collapsed="false">
      <c r="A6" s="45"/>
      <c r="B6" s="45"/>
      <c r="C6" s="46" t="s">
        <v>11</v>
      </c>
      <c r="D6" s="45" t="s">
        <v>12</v>
      </c>
      <c r="E6" s="45"/>
      <c r="F6" s="45"/>
      <c r="G6" s="45"/>
      <c r="H6" s="45"/>
      <c r="I6" s="45"/>
      <c r="J6" s="46"/>
      <c r="K6" s="45"/>
      <c r="L6" s="46" t="s">
        <v>13</v>
      </c>
      <c r="M6" s="47" t="s">
        <v>14</v>
      </c>
      <c r="N6" s="47"/>
      <c r="O6" s="47"/>
      <c r="P6" s="47"/>
      <c r="Q6" s="45"/>
    </row>
    <row r="7" customFormat="false" ht="167.25" hidden="false" customHeight="true" outlineLevel="0" collapsed="false">
      <c r="A7" s="45"/>
      <c r="B7" s="45"/>
      <c r="C7" s="46"/>
      <c r="D7" s="45" t="s">
        <v>15</v>
      </c>
      <c r="E7" s="45" t="s">
        <v>16</v>
      </c>
      <c r="F7" s="45" t="s">
        <v>17</v>
      </c>
      <c r="G7" s="45"/>
      <c r="H7" s="45"/>
      <c r="I7" s="45"/>
      <c r="J7" s="46"/>
      <c r="K7" s="45"/>
      <c r="L7" s="46"/>
      <c r="M7" s="45" t="s">
        <v>18</v>
      </c>
      <c r="N7" s="45" t="s">
        <v>19</v>
      </c>
      <c r="O7" s="45"/>
      <c r="P7" s="45" t="s">
        <v>20</v>
      </c>
      <c r="Q7" s="45"/>
    </row>
    <row r="8" customFormat="false" ht="12.75" hidden="false" customHeight="true" outlineLevel="0" collapsed="false">
      <c r="A8" s="45"/>
      <c r="B8" s="45"/>
      <c r="C8" s="46"/>
      <c r="D8" s="45"/>
      <c r="E8" s="45"/>
      <c r="F8" s="45"/>
      <c r="G8" s="45"/>
      <c r="H8" s="45"/>
      <c r="I8" s="45"/>
      <c r="J8" s="46"/>
      <c r="K8" s="45"/>
      <c r="L8" s="46"/>
      <c r="M8" s="45"/>
      <c r="N8" s="48" t="s">
        <v>21</v>
      </c>
      <c r="O8" s="48" t="s">
        <v>22</v>
      </c>
      <c r="P8" s="45"/>
      <c r="Q8" s="45"/>
    </row>
    <row r="9" customFormat="false" ht="27" hidden="false" customHeight="true" outlineLevel="0" collapsed="false">
      <c r="A9" s="49" t="n">
        <v>1</v>
      </c>
      <c r="B9" s="49" t="n">
        <v>2</v>
      </c>
      <c r="C9" s="49" t="n">
        <v>3</v>
      </c>
      <c r="D9" s="49" t="n">
        <v>4</v>
      </c>
      <c r="E9" s="49" t="n">
        <v>5</v>
      </c>
      <c r="F9" s="49" t="n">
        <v>6</v>
      </c>
      <c r="G9" s="49" t="n">
        <v>7</v>
      </c>
      <c r="H9" s="49" t="n">
        <v>8</v>
      </c>
      <c r="I9" s="49" t="n">
        <v>9</v>
      </c>
      <c r="J9" s="49" t="n">
        <v>10</v>
      </c>
      <c r="K9" s="49" t="n">
        <v>11</v>
      </c>
      <c r="L9" s="49" t="n">
        <v>12</v>
      </c>
      <c r="M9" s="49" t="n">
        <v>13</v>
      </c>
      <c r="N9" s="49" t="n">
        <v>14</v>
      </c>
      <c r="O9" s="49" t="n">
        <v>15</v>
      </c>
      <c r="P9" s="49" t="n">
        <v>16</v>
      </c>
      <c r="Q9" s="49" t="n">
        <v>17</v>
      </c>
    </row>
    <row r="10" customFormat="false" ht="12.75" hidden="false" customHeight="true" outlineLevel="0" collapsed="false">
      <c r="A10" s="50" t="s">
        <v>110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</row>
    <row r="11" customFormat="false" ht="12.75" hidden="false" customHeight="true" outlineLevel="0" collapsed="false">
      <c r="A11" s="51" t="s">
        <v>78</v>
      </c>
      <c r="B11" s="52"/>
      <c r="C11" s="52" t="n">
        <v>0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</row>
    <row r="12" customFormat="false" ht="12.75" hidden="false" customHeight="true" outlineLevel="0" collapsed="false">
      <c r="A12" s="51" t="s">
        <v>79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</row>
    <row r="13" customFormat="false" ht="12.75" hidden="false" customHeight="true" outlineLevel="0" collapsed="false">
      <c r="A13" s="51" t="s">
        <v>80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</row>
    <row r="14" customFormat="false" ht="12.75" hidden="false" customHeight="true" outlineLevel="0" collapsed="false">
      <c r="A14" s="51" t="s">
        <v>81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</row>
    <row r="15" customFormat="false" ht="12.75" hidden="false" customHeight="false" outlineLevel="0" collapsed="false">
      <c r="A15" s="51" t="s">
        <v>82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</row>
    <row r="16" customFormat="false" ht="12.75" hidden="false" customHeight="true" outlineLevel="0" collapsed="false">
      <c r="A16" s="51" t="s">
        <v>83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</row>
    <row r="17" customFormat="false" ht="12.75" hidden="false" customHeight="true" outlineLevel="0" collapsed="false">
      <c r="A17" s="51" t="s">
        <v>84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customFormat="false" ht="12.75" hidden="false" customHeight="false" outlineLevel="0" collapsed="false">
      <c r="A18" s="51" t="s">
        <v>85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</row>
    <row r="19" customFormat="false" ht="12.75" hidden="false" customHeight="false" outlineLevel="0" collapsed="false">
      <c r="A19" s="51" t="s">
        <v>86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</row>
    <row r="20" customFormat="false" ht="12.75" hidden="false" customHeight="false" outlineLevel="0" collapsed="false">
      <c r="A20" s="51" t="s">
        <v>87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</row>
    <row r="21" customFormat="false" ht="12.75" hidden="false" customHeight="false" outlineLevel="0" collapsed="false">
      <c r="A21" s="51" t="s">
        <v>88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</row>
    <row r="22" customFormat="false" ht="12.75" hidden="false" customHeight="false" outlineLevel="0" collapsed="false">
      <c r="A22" s="51" t="s">
        <v>89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</row>
    <row r="23" customFormat="false" ht="12.75" hidden="false" customHeight="false" outlineLevel="0" collapsed="false">
      <c r="A23" s="51" t="s">
        <v>90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</row>
    <row r="24" customFormat="false" ht="12.75" hidden="false" customHeight="false" outlineLevel="0" collapsed="false">
      <c r="A24" s="51" t="s">
        <v>91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</row>
    <row r="25" customFormat="false" ht="12.75" hidden="false" customHeight="false" outlineLevel="0" collapsed="false">
      <c r="A25" s="51" t="s">
        <v>92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</row>
    <row r="26" customFormat="false" ht="12.75" hidden="false" customHeight="false" outlineLevel="0" collapsed="false">
      <c r="A26" s="51" t="s">
        <v>93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</row>
    <row r="27" customFormat="false" ht="12.75" hidden="false" customHeight="false" outlineLevel="0" collapsed="false">
      <c r="A27" s="51" t="s">
        <v>94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</row>
    <row r="28" customFormat="false" ht="12.75" hidden="false" customHeight="false" outlineLevel="0" collapsed="false">
      <c r="A28" s="51" t="s">
        <v>95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</row>
    <row r="29" customFormat="false" ht="12.75" hidden="false" customHeight="false" outlineLevel="0" collapsed="false">
      <c r="A29" s="51" t="s">
        <v>96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</row>
    <row r="30" customFormat="false" ht="12.75" hidden="false" customHeight="false" outlineLevel="0" collapsed="false">
      <c r="A30" s="51" t="s">
        <v>97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</row>
    <row r="31" customFormat="false" ht="12.75" hidden="false" customHeight="false" outlineLevel="0" collapsed="false">
      <c r="A31" s="51" t="s">
        <v>98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</row>
    <row r="32" customFormat="false" ht="12.75" hidden="false" customHeight="false" outlineLevel="0" collapsed="false">
      <c r="A32" s="51" t="s">
        <v>99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</row>
    <row r="33" customFormat="false" ht="12.75" hidden="false" customHeight="false" outlineLevel="0" collapsed="false">
      <c r="A33" s="51" t="s">
        <v>100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</row>
    <row r="34" customFormat="false" ht="12.75" hidden="false" customHeight="false" outlineLevel="0" collapsed="false">
      <c r="A34" s="51" t="s">
        <v>101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</row>
    <row r="35" customFormat="false" ht="12.75" hidden="false" customHeight="false" outlineLevel="0" collapsed="false">
      <c r="A35" s="53" t="s">
        <v>102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</row>
    <row r="36" customFormat="false" ht="12.75" hidden="false" customHeight="false" outlineLevel="0" collapsed="false">
      <c r="A36" s="51" t="s">
        <v>103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</row>
    <row r="37" customFormat="false" ht="12.75" hidden="false" customHeight="false" outlineLevel="0" collapsed="false">
      <c r="A37" s="51" t="s">
        <v>104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</row>
    <row r="38" customFormat="false" ht="15.75" hidden="false" customHeight="true" outlineLevel="0" collapsed="false">
      <c r="A38" s="51" t="s">
        <v>105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</row>
    <row r="39" customFormat="false" ht="12.75" hidden="false" customHeight="false" outlineLevel="0" collapsed="false">
      <c r="A39" s="51" t="s">
        <v>106</v>
      </c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</row>
    <row r="40" customFormat="false" ht="12.75" hidden="false" customHeight="false" outlineLevel="0" collapsed="false">
      <c r="A40" s="55" t="s">
        <v>107</v>
      </c>
      <c r="B40" s="56" t="n">
        <f aca="false">SUM(B11:B39)</f>
        <v>0</v>
      </c>
      <c r="C40" s="57" t="n">
        <f aca="false">SUM(C11:C39)</f>
        <v>0</v>
      </c>
      <c r="D40" s="57" t="n">
        <f aca="false">SUM(D11:D39)</f>
        <v>0</v>
      </c>
      <c r="E40" s="57" t="n">
        <f aca="false">SUM(E11:E39)</f>
        <v>0</v>
      </c>
      <c r="F40" s="57" t="n">
        <f aca="false">SUM(F11:F39)</f>
        <v>0</v>
      </c>
      <c r="G40" s="57" t="n">
        <f aca="false">SUM(G11:G39)</f>
        <v>0</v>
      </c>
      <c r="H40" s="56" t="n">
        <f aca="false">SUM(H11:H39)</f>
        <v>0</v>
      </c>
      <c r="I40" s="56" t="n">
        <f aca="false">SUM(I11:I39)</f>
        <v>0</v>
      </c>
      <c r="J40" s="56" t="n">
        <f aca="false">SUM(J11:J39)</f>
        <v>0</v>
      </c>
      <c r="K40" s="56" t="n">
        <f aca="false">SUM(K11:K39)</f>
        <v>0</v>
      </c>
      <c r="L40" s="56" t="n">
        <f aca="false">SUM(L11:L39)</f>
        <v>0</v>
      </c>
      <c r="M40" s="56" t="n">
        <f aca="false">SUM(M11:M39)</f>
        <v>0</v>
      </c>
      <c r="N40" s="56" t="n">
        <f aca="false">SUM(N11:N39)</f>
        <v>0</v>
      </c>
      <c r="O40" s="56" t="n">
        <f aca="false">SUM(O11:O39)</f>
        <v>0</v>
      </c>
      <c r="P40" s="56" t="n">
        <f aca="false">SUM(P11:P39)</f>
        <v>0</v>
      </c>
      <c r="Q40" s="56" t="n">
        <f aca="false">SUM(Q11:Q39)</f>
        <v>0</v>
      </c>
    </row>
  </sheetData>
  <sheetProtection algorithmName="SHA-512" hashValue="UC0ZU1KdG/q4I46+YhsudA4g2wC78yTaa2GSPwjaSM0KeXgii1gtBtjkNCwI2KdY/YLgHCdMSJeEQHryNSZiRA==" saltValue="iJMpeVUSuXLl1sR4rQHlDw==" spinCount="100000" sheet="true" objects="true" scenarios="true"/>
  <protectedRanges>
    <protectedRange name="edit" sqref="B11:Q39"/>
  </protectedRanges>
  <mergeCells count="22">
    <mergeCell ref="A3:Q3"/>
    <mergeCell ref="A5:A8"/>
    <mergeCell ref="B5:B8"/>
    <mergeCell ref="C5:F5"/>
    <mergeCell ref="G5:G8"/>
    <mergeCell ref="H5:H8"/>
    <mergeCell ref="I5:I8"/>
    <mergeCell ref="J5:J8"/>
    <mergeCell ref="K5:K8"/>
    <mergeCell ref="L5:P5"/>
    <mergeCell ref="Q5:Q8"/>
    <mergeCell ref="C6:C8"/>
    <mergeCell ref="D6:F6"/>
    <mergeCell ref="L6:L8"/>
    <mergeCell ref="M6:P6"/>
    <mergeCell ref="D7:D8"/>
    <mergeCell ref="E7:E8"/>
    <mergeCell ref="F7:F8"/>
    <mergeCell ref="M7:M8"/>
    <mergeCell ref="N7:O7"/>
    <mergeCell ref="P7:P8"/>
    <mergeCell ref="A10:Q1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Q40"/>
  <sheetViews>
    <sheetView showFormulas="false" showGridLines="true" showRowColHeaders="true" showZeros="false" rightToLeft="false" tabSelected="false" showOutlineSymbols="true" defaultGridColor="true" view="pageBreakPreview" topLeftCell="A1" colorId="64" zoomScale="100" zoomScaleNormal="70" zoomScalePageLayoutView="100" workbookViewId="0">
      <selection pane="topLeft" activeCell="B11" activeCellId="0" sqref="B11"/>
    </sheetView>
  </sheetViews>
  <sheetFormatPr defaultColWidth="9.1484375" defaultRowHeight="12.75" zeroHeight="false" outlineLevelRow="0" outlineLevelCol="0"/>
  <cols>
    <col collapsed="false" customWidth="true" hidden="false" outlineLevel="0" max="1" min="1" style="24" width="75.71"/>
    <col collapsed="false" customWidth="true" hidden="false" outlineLevel="0" max="2" min="2" style="24" width="10.14"/>
    <col collapsed="false" customWidth="false" hidden="false" outlineLevel="0" max="3" min="3" style="24" width="9.14"/>
    <col collapsed="false" customWidth="true" hidden="false" outlineLevel="0" max="4" min="4" style="24" width="11.57"/>
    <col collapsed="false" customWidth="true" hidden="false" outlineLevel="0" max="5" min="5" style="24" width="10.57"/>
    <col collapsed="false" customWidth="false" hidden="false" outlineLevel="0" max="6" min="6" style="24" width="9.14"/>
    <col collapsed="false" customWidth="true" hidden="false" outlineLevel="0" max="7" min="7" style="24" width="13.15"/>
    <col collapsed="false" customWidth="true" hidden="false" outlineLevel="0" max="8" min="8" style="24" width="16.14"/>
    <col collapsed="false" customWidth="true" hidden="false" outlineLevel="0" max="9" min="9" style="24" width="11.57"/>
    <col collapsed="false" customWidth="true" hidden="false" outlineLevel="0" max="10" min="10" style="24" width="16.85"/>
    <col collapsed="false" customWidth="true" hidden="false" outlineLevel="0" max="11" min="11" style="24" width="15.42"/>
    <col collapsed="false" customWidth="false" hidden="false" outlineLevel="0" max="12" min="12" style="24" width="9.14"/>
    <col collapsed="false" customWidth="true" hidden="false" outlineLevel="0" max="13" min="13" style="24" width="12.15"/>
    <col collapsed="false" customWidth="false" hidden="false" outlineLevel="0" max="15" min="14" style="24" width="9.14"/>
    <col collapsed="false" customWidth="true" hidden="false" outlineLevel="0" max="16" min="16" style="24" width="13.42"/>
    <col collapsed="false" customWidth="true" hidden="false" outlineLevel="0" max="17" min="17" style="24" width="9.71"/>
    <col collapsed="false" customWidth="false" hidden="false" outlineLevel="0" max="16384" min="18" style="24" width="9.14"/>
  </cols>
  <sheetData>
    <row r="3" customFormat="false" ht="23.25" hidden="false" customHeight="false" outlineLevel="0" collapsed="false">
      <c r="A3" s="25" t="s">
        <v>77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5" customFormat="false" ht="12.75" hidden="false" customHeight="true" outlineLevel="0" collapsed="false">
      <c r="A5" s="141" t="s">
        <v>1</v>
      </c>
      <c r="B5" s="141" t="s">
        <v>2</v>
      </c>
      <c r="C5" s="141" t="s">
        <v>3</v>
      </c>
      <c r="D5" s="141"/>
      <c r="E5" s="141"/>
      <c r="F5" s="141"/>
      <c r="G5" s="141" t="s">
        <v>4</v>
      </c>
      <c r="H5" s="141" t="s">
        <v>5</v>
      </c>
      <c r="I5" s="141" t="s">
        <v>6</v>
      </c>
      <c r="J5" s="142" t="s">
        <v>7</v>
      </c>
      <c r="K5" s="141" t="s">
        <v>8</v>
      </c>
      <c r="L5" s="141" t="s">
        <v>9</v>
      </c>
      <c r="M5" s="141"/>
      <c r="N5" s="141"/>
      <c r="O5" s="141"/>
      <c r="P5" s="141"/>
      <c r="Q5" s="141" t="s">
        <v>10</v>
      </c>
    </row>
    <row r="6" customFormat="false" ht="12.75" hidden="false" customHeight="true" outlineLevel="0" collapsed="false">
      <c r="A6" s="141"/>
      <c r="B6" s="141"/>
      <c r="C6" s="142" t="s">
        <v>11</v>
      </c>
      <c r="D6" s="141" t="s">
        <v>12</v>
      </c>
      <c r="E6" s="141"/>
      <c r="F6" s="141"/>
      <c r="G6" s="141"/>
      <c r="H6" s="141"/>
      <c r="I6" s="141"/>
      <c r="J6" s="142"/>
      <c r="K6" s="141"/>
      <c r="L6" s="142" t="s">
        <v>13</v>
      </c>
      <c r="M6" s="143" t="s">
        <v>14</v>
      </c>
      <c r="N6" s="143"/>
      <c r="O6" s="143"/>
      <c r="P6" s="143"/>
      <c r="Q6" s="141"/>
    </row>
    <row r="7" customFormat="false" ht="12.75" hidden="false" customHeight="true" outlineLevel="0" collapsed="false">
      <c r="A7" s="141"/>
      <c r="B7" s="141"/>
      <c r="C7" s="142"/>
      <c r="D7" s="141" t="s">
        <v>15</v>
      </c>
      <c r="E7" s="141" t="s">
        <v>16</v>
      </c>
      <c r="F7" s="141" t="s">
        <v>17</v>
      </c>
      <c r="G7" s="141"/>
      <c r="H7" s="141"/>
      <c r="I7" s="141"/>
      <c r="J7" s="142"/>
      <c r="K7" s="141"/>
      <c r="L7" s="142"/>
      <c r="M7" s="141" t="s">
        <v>18</v>
      </c>
      <c r="N7" s="141" t="s">
        <v>19</v>
      </c>
      <c r="O7" s="141"/>
      <c r="P7" s="141" t="s">
        <v>20</v>
      </c>
      <c r="Q7" s="141"/>
    </row>
    <row r="8" customFormat="false" ht="57.75" hidden="false" customHeight="true" outlineLevel="0" collapsed="false">
      <c r="A8" s="141"/>
      <c r="B8" s="141"/>
      <c r="C8" s="142"/>
      <c r="D8" s="141"/>
      <c r="E8" s="141"/>
      <c r="F8" s="141"/>
      <c r="G8" s="141"/>
      <c r="H8" s="141"/>
      <c r="I8" s="141"/>
      <c r="J8" s="142"/>
      <c r="K8" s="141"/>
      <c r="L8" s="142"/>
      <c r="M8" s="141"/>
      <c r="N8" s="144" t="s">
        <v>21</v>
      </c>
      <c r="O8" s="144" t="s">
        <v>22</v>
      </c>
      <c r="P8" s="141"/>
      <c r="Q8" s="141"/>
    </row>
    <row r="9" customFormat="false" ht="12.75" hidden="false" customHeight="false" outlineLevel="0" collapsed="false">
      <c r="A9" s="31" t="n">
        <v>1</v>
      </c>
      <c r="B9" s="31" t="n">
        <v>2</v>
      </c>
      <c r="C9" s="31" t="n">
        <v>3</v>
      </c>
      <c r="D9" s="31" t="n">
        <v>4</v>
      </c>
      <c r="E9" s="31" t="n">
        <v>5</v>
      </c>
      <c r="F9" s="31" t="n">
        <v>6</v>
      </c>
      <c r="G9" s="31" t="n">
        <v>7</v>
      </c>
      <c r="H9" s="31" t="n">
        <v>8</v>
      </c>
      <c r="I9" s="31" t="n">
        <v>9</v>
      </c>
      <c r="J9" s="31" t="n">
        <v>10</v>
      </c>
      <c r="K9" s="31" t="n">
        <v>11</v>
      </c>
      <c r="L9" s="31" t="n">
        <v>12</v>
      </c>
      <c r="M9" s="31" t="n">
        <v>13</v>
      </c>
      <c r="N9" s="31" t="n">
        <v>14</v>
      </c>
      <c r="O9" s="31" t="n">
        <v>15</v>
      </c>
      <c r="P9" s="31" t="n">
        <v>16</v>
      </c>
      <c r="Q9" s="31" t="n">
        <v>17</v>
      </c>
    </row>
    <row r="10" customFormat="false" ht="54.75" hidden="false" customHeight="true" outlineLevel="0" collapsed="false">
      <c r="A10" s="145" t="s">
        <v>153</v>
      </c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</row>
    <row r="11" customFormat="false" ht="20.25" hidden="false" customHeight="false" outlineLevel="0" collapsed="false">
      <c r="A11" s="34" t="s">
        <v>78</v>
      </c>
      <c r="B11" s="107"/>
      <c r="C11" s="107" t="n">
        <v>0</v>
      </c>
      <c r="D11" s="107"/>
      <c r="E11" s="107"/>
      <c r="F11" s="107"/>
      <c r="G11" s="107"/>
      <c r="H11" s="107"/>
      <c r="I11" s="107"/>
      <c r="J11" s="107"/>
      <c r="K11" s="108"/>
      <c r="L11" s="107"/>
      <c r="M11" s="107"/>
      <c r="N11" s="107"/>
      <c r="O11" s="107"/>
      <c r="P11" s="107"/>
      <c r="Q11" s="107"/>
    </row>
    <row r="12" customFormat="false" ht="20.25" hidden="false" customHeight="false" outlineLevel="0" collapsed="false">
      <c r="A12" s="34" t="s">
        <v>79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8"/>
      <c r="L12" s="107"/>
      <c r="M12" s="107"/>
      <c r="N12" s="107"/>
      <c r="O12" s="107"/>
      <c r="P12" s="107"/>
      <c r="Q12" s="107"/>
    </row>
    <row r="13" customFormat="false" ht="20.25" hidden="false" customHeight="false" outlineLevel="0" collapsed="false">
      <c r="A13" s="34" t="s">
        <v>80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8"/>
      <c r="L13" s="107"/>
      <c r="M13" s="107"/>
      <c r="N13" s="107"/>
      <c r="O13" s="107"/>
      <c r="P13" s="107"/>
      <c r="Q13" s="107"/>
    </row>
    <row r="14" customFormat="false" ht="20.25" hidden="false" customHeight="false" outlineLevel="0" collapsed="false">
      <c r="A14" s="34" t="s">
        <v>81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8"/>
      <c r="L14" s="107"/>
      <c r="M14" s="107"/>
      <c r="N14" s="107"/>
      <c r="O14" s="107"/>
      <c r="P14" s="107"/>
      <c r="Q14" s="107"/>
    </row>
    <row r="15" customFormat="false" ht="20.25" hidden="false" customHeight="false" outlineLevel="0" collapsed="false">
      <c r="A15" s="34" t="s">
        <v>82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8"/>
      <c r="L15" s="107"/>
      <c r="M15" s="107"/>
      <c r="N15" s="107"/>
      <c r="O15" s="107"/>
      <c r="P15" s="107"/>
      <c r="Q15" s="107"/>
    </row>
    <row r="16" customFormat="false" ht="20.25" hidden="false" customHeight="false" outlineLevel="0" collapsed="false">
      <c r="A16" s="34" t="s">
        <v>83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8"/>
      <c r="L16" s="107"/>
      <c r="M16" s="107"/>
      <c r="N16" s="107"/>
      <c r="O16" s="107"/>
      <c r="P16" s="107"/>
      <c r="Q16" s="107"/>
    </row>
    <row r="17" customFormat="false" ht="20.25" hidden="false" customHeight="false" outlineLevel="0" collapsed="false">
      <c r="A17" s="34" t="s">
        <v>84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08"/>
      <c r="L17" s="107"/>
      <c r="M17" s="107"/>
      <c r="N17" s="107"/>
      <c r="O17" s="107"/>
      <c r="P17" s="107"/>
      <c r="Q17" s="107"/>
    </row>
    <row r="18" customFormat="false" ht="20.25" hidden="false" customHeight="false" outlineLevel="0" collapsed="false">
      <c r="A18" s="34" t="s">
        <v>85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08"/>
      <c r="L18" s="107"/>
      <c r="M18" s="107"/>
      <c r="N18" s="107"/>
      <c r="O18" s="107"/>
      <c r="P18" s="107"/>
      <c r="Q18" s="107"/>
    </row>
    <row r="19" customFormat="false" ht="20.25" hidden="false" customHeight="false" outlineLevel="0" collapsed="false">
      <c r="A19" s="34" t="s">
        <v>86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8"/>
      <c r="L19" s="107"/>
      <c r="M19" s="107"/>
      <c r="N19" s="107"/>
      <c r="O19" s="107"/>
      <c r="P19" s="107"/>
      <c r="Q19" s="107"/>
    </row>
    <row r="20" customFormat="false" ht="20.25" hidden="false" customHeight="false" outlineLevel="0" collapsed="false">
      <c r="A20" s="34" t="s">
        <v>87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8"/>
      <c r="L20" s="107"/>
      <c r="M20" s="107"/>
      <c r="N20" s="107"/>
      <c r="O20" s="107"/>
      <c r="P20" s="107"/>
      <c r="Q20" s="107"/>
    </row>
    <row r="21" customFormat="false" ht="20.25" hidden="false" customHeight="false" outlineLevel="0" collapsed="false">
      <c r="A21" s="34" t="s">
        <v>88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8"/>
      <c r="L21" s="107"/>
      <c r="M21" s="107"/>
      <c r="N21" s="107"/>
      <c r="O21" s="107"/>
      <c r="P21" s="107"/>
      <c r="Q21" s="107"/>
    </row>
    <row r="22" customFormat="false" ht="20.25" hidden="false" customHeight="false" outlineLevel="0" collapsed="false">
      <c r="A22" s="34" t="s">
        <v>89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8"/>
      <c r="L22" s="107"/>
      <c r="M22" s="107"/>
      <c r="N22" s="107"/>
      <c r="O22" s="107"/>
      <c r="P22" s="107"/>
      <c r="Q22" s="107"/>
    </row>
    <row r="23" customFormat="false" ht="20.25" hidden="false" customHeight="false" outlineLevel="0" collapsed="false">
      <c r="A23" s="34" t="s">
        <v>90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8"/>
      <c r="L23" s="107"/>
      <c r="M23" s="107"/>
      <c r="N23" s="107"/>
      <c r="O23" s="107"/>
      <c r="P23" s="107"/>
      <c r="Q23" s="107"/>
    </row>
    <row r="24" customFormat="false" ht="20.25" hidden="false" customHeight="false" outlineLevel="0" collapsed="false">
      <c r="A24" s="34" t="s">
        <v>91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8"/>
      <c r="L24" s="107"/>
      <c r="M24" s="107"/>
      <c r="N24" s="107"/>
      <c r="O24" s="107"/>
      <c r="P24" s="107"/>
      <c r="Q24" s="107"/>
    </row>
    <row r="25" customFormat="false" ht="20.25" hidden="false" customHeight="false" outlineLevel="0" collapsed="false">
      <c r="A25" s="34" t="s">
        <v>92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8"/>
      <c r="L25" s="107"/>
      <c r="M25" s="107"/>
      <c r="N25" s="107"/>
      <c r="O25" s="107"/>
      <c r="P25" s="107"/>
      <c r="Q25" s="107"/>
    </row>
    <row r="26" customFormat="false" ht="20.25" hidden="false" customHeight="false" outlineLevel="0" collapsed="false">
      <c r="A26" s="34" t="s">
        <v>93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8"/>
      <c r="L26" s="107"/>
      <c r="M26" s="107"/>
      <c r="N26" s="107"/>
      <c r="O26" s="107"/>
      <c r="P26" s="107"/>
      <c r="Q26" s="107"/>
    </row>
    <row r="27" customFormat="false" ht="20.25" hidden="false" customHeight="false" outlineLevel="0" collapsed="false">
      <c r="A27" s="34" t="s">
        <v>94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08"/>
      <c r="L27" s="107"/>
      <c r="M27" s="107"/>
      <c r="N27" s="107"/>
      <c r="O27" s="107"/>
      <c r="P27" s="107"/>
      <c r="Q27" s="107"/>
    </row>
    <row r="28" customFormat="false" ht="20.25" hidden="false" customHeight="false" outlineLevel="0" collapsed="false">
      <c r="A28" s="34" t="s">
        <v>95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8"/>
      <c r="L28" s="107"/>
      <c r="M28" s="107"/>
      <c r="N28" s="107"/>
      <c r="O28" s="107"/>
      <c r="P28" s="107"/>
      <c r="Q28" s="107"/>
    </row>
    <row r="29" customFormat="false" ht="20.25" hidden="false" customHeight="false" outlineLevel="0" collapsed="false">
      <c r="A29" s="34" t="s">
        <v>96</v>
      </c>
      <c r="B29" s="107"/>
      <c r="C29" s="107"/>
      <c r="D29" s="107"/>
      <c r="E29" s="107"/>
      <c r="F29" s="107"/>
      <c r="G29" s="107"/>
      <c r="H29" s="107"/>
      <c r="I29" s="107"/>
      <c r="J29" s="107"/>
      <c r="K29" s="108"/>
      <c r="L29" s="107"/>
      <c r="M29" s="107"/>
      <c r="N29" s="107"/>
      <c r="O29" s="107"/>
      <c r="P29" s="107"/>
      <c r="Q29" s="107"/>
    </row>
    <row r="30" customFormat="false" ht="20.25" hidden="false" customHeight="false" outlineLevel="0" collapsed="false">
      <c r="A30" s="34" t="s">
        <v>97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8"/>
      <c r="L30" s="107"/>
      <c r="M30" s="107"/>
      <c r="N30" s="107"/>
      <c r="O30" s="107"/>
      <c r="P30" s="107"/>
      <c r="Q30" s="107"/>
    </row>
    <row r="31" customFormat="false" ht="20.25" hidden="false" customHeight="false" outlineLevel="0" collapsed="false">
      <c r="A31" s="34" t="s">
        <v>98</v>
      </c>
      <c r="B31" s="107"/>
      <c r="C31" s="107"/>
      <c r="D31" s="107"/>
      <c r="E31" s="107"/>
      <c r="F31" s="107"/>
      <c r="G31" s="107"/>
      <c r="H31" s="107"/>
      <c r="I31" s="107"/>
      <c r="J31" s="107"/>
      <c r="K31" s="108"/>
      <c r="L31" s="107"/>
      <c r="M31" s="107"/>
      <c r="N31" s="107"/>
      <c r="O31" s="107"/>
      <c r="P31" s="107"/>
      <c r="Q31" s="107"/>
    </row>
    <row r="32" customFormat="false" ht="20.25" hidden="false" customHeight="false" outlineLevel="0" collapsed="false">
      <c r="A32" s="34" t="s">
        <v>99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8"/>
      <c r="L32" s="107"/>
      <c r="M32" s="107"/>
      <c r="N32" s="107"/>
      <c r="O32" s="107"/>
      <c r="P32" s="107"/>
      <c r="Q32" s="107"/>
    </row>
    <row r="33" customFormat="false" ht="20.25" hidden="false" customHeight="false" outlineLevel="0" collapsed="false">
      <c r="A33" s="34" t="s">
        <v>100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8"/>
      <c r="L33" s="107"/>
      <c r="M33" s="107"/>
      <c r="N33" s="107"/>
      <c r="O33" s="107"/>
      <c r="P33" s="107"/>
      <c r="Q33" s="107"/>
    </row>
    <row r="34" customFormat="false" ht="20.25" hidden="false" customHeight="false" outlineLevel="0" collapsed="false">
      <c r="A34" s="34" t="s">
        <v>101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8"/>
      <c r="L34" s="107"/>
      <c r="M34" s="107"/>
      <c r="N34" s="107"/>
      <c r="O34" s="107"/>
      <c r="P34" s="107"/>
      <c r="Q34" s="107"/>
    </row>
    <row r="35" customFormat="false" ht="20.25" hidden="false" customHeight="false" outlineLevel="0" collapsed="false">
      <c r="A35" s="34" t="s">
        <v>102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8"/>
      <c r="L35" s="107"/>
      <c r="M35" s="107"/>
      <c r="N35" s="107"/>
      <c r="O35" s="107"/>
      <c r="P35" s="107"/>
      <c r="Q35" s="107"/>
    </row>
    <row r="36" customFormat="false" ht="20.25" hidden="false" customHeight="false" outlineLevel="0" collapsed="false">
      <c r="A36" s="66" t="s">
        <v>103</v>
      </c>
      <c r="B36" s="107"/>
      <c r="C36" s="107"/>
      <c r="D36" s="107"/>
      <c r="E36" s="107"/>
      <c r="F36" s="107"/>
      <c r="G36" s="107"/>
      <c r="H36" s="107"/>
      <c r="I36" s="107"/>
      <c r="J36" s="107"/>
      <c r="K36" s="108"/>
      <c r="L36" s="107"/>
      <c r="M36" s="107"/>
      <c r="N36" s="107"/>
      <c r="O36" s="107"/>
      <c r="P36" s="107"/>
      <c r="Q36" s="107"/>
    </row>
    <row r="37" customFormat="false" ht="20.25" hidden="false" customHeight="false" outlineLevel="0" collapsed="false">
      <c r="A37" s="34" t="s">
        <v>104</v>
      </c>
      <c r="B37" s="107"/>
      <c r="C37" s="107"/>
      <c r="D37" s="107"/>
      <c r="E37" s="107"/>
      <c r="F37" s="107"/>
      <c r="G37" s="107"/>
      <c r="H37" s="107"/>
      <c r="I37" s="107"/>
      <c r="J37" s="107"/>
      <c r="K37" s="108"/>
      <c r="L37" s="107"/>
      <c r="M37" s="107"/>
      <c r="N37" s="107"/>
      <c r="O37" s="107"/>
      <c r="P37" s="107"/>
      <c r="Q37" s="107"/>
    </row>
    <row r="38" customFormat="false" ht="20.25" hidden="false" customHeight="false" outlineLevel="0" collapsed="false">
      <c r="A38" s="34" t="s">
        <v>105</v>
      </c>
      <c r="B38" s="107"/>
      <c r="C38" s="107"/>
      <c r="D38" s="107"/>
      <c r="E38" s="107"/>
      <c r="F38" s="107"/>
      <c r="G38" s="107"/>
      <c r="H38" s="107"/>
      <c r="I38" s="107"/>
      <c r="J38" s="107"/>
      <c r="K38" s="108"/>
      <c r="L38" s="107"/>
      <c r="M38" s="107"/>
      <c r="N38" s="107"/>
      <c r="O38" s="107"/>
      <c r="P38" s="107"/>
      <c r="Q38" s="107"/>
    </row>
    <row r="39" customFormat="false" ht="20.25" hidden="false" customHeight="false" outlineLevel="0" collapsed="false">
      <c r="A39" s="34" t="s">
        <v>106</v>
      </c>
      <c r="B39" s="107"/>
      <c r="C39" s="107"/>
      <c r="D39" s="107"/>
      <c r="E39" s="107"/>
      <c r="F39" s="107"/>
      <c r="G39" s="107"/>
      <c r="H39" s="107"/>
      <c r="I39" s="107"/>
      <c r="J39" s="107"/>
      <c r="K39" s="108"/>
      <c r="L39" s="107"/>
      <c r="M39" s="107"/>
      <c r="N39" s="107"/>
      <c r="O39" s="107"/>
      <c r="P39" s="107"/>
      <c r="Q39" s="107"/>
    </row>
    <row r="40" customFormat="false" ht="20.25" hidden="false" customHeight="false" outlineLevel="0" collapsed="false">
      <c r="A40" s="38" t="s">
        <v>107</v>
      </c>
      <c r="B40" s="39" t="n">
        <f aca="false">SUM(B11:B39)</f>
        <v>0</v>
      </c>
      <c r="C40" s="39" t="n">
        <f aca="false">SUM(C11:C39)</f>
        <v>0</v>
      </c>
      <c r="D40" s="39" t="n">
        <f aca="false">SUM(D11:D39)</f>
        <v>0</v>
      </c>
      <c r="E40" s="39" t="n">
        <f aca="false">SUM(E11:E39)</f>
        <v>0</v>
      </c>
      <c r="F40" s="39" t="n">
        <f aca="false">SUM(F11:F39)</f>
        <v>0</v>
      </c>
      <c r="G40" s="39" t="n">
        <f aca="false">SUM(G11:G39)</f>
        <v>0</v>
      </c>
      <c r="H40" s="39" t="n">
        <f aca="false">SUM(H11:H39)</f>
        <v>0</v>
      </c>
      <c r="I40" s="39" t="n">
        <f aca="false">SUM(I11:I39)</f>
        <v>0</v>
      </c>
      <c r="J40" s="39" t="n">
        <f aca="false">SUM(J11:J39)</f>
        <v>0</v>
      </c>
      <c r="K40" s="39" t="n">
        <f aca="false">SUM(K11:K39)</f>
        <v>0</v>
      </c>
      <c r="L40" s="39" t="n">
        <f aca="false">SUM(L11:L39)</f>
        <v>0</v>
      </c>
      <c r="M40" s="39" t="n">
        <f aca="false">SUM(M11:M39)</f>
        <v>0</v>
      </c>
      <c r="N40" s="39" t="n">
        <f aca="false">SUM(N11:N39)</f>
        <v>0</v>
      </c>
      <c r="O40" s="39" t="n">
        <f aca="false">SUM(O11:O39)</f>
        <v>0</v>
      </c>
      <c r="P40" s="39" t="n">
        <f aca="false">SUM(P11:P39)</f>
        <v>0</v>
      </c>
      <c r="Q40" s="39" t="n">
        <f aca="false">SUM(Q11:Q39)</f>
        <v>0</v>
      </c>
    </row>
  </sheetData>
  <sheetProtection algorithmName="SHA-512" hashValue="ewQgEzinew0BpwLWdmBa12Qrjzy5ePY6TmMnQuJv15Hn4FxpAcuZkqv4wxlQy8PZtdM0dSXdNQ6ogKyoXsUCuQ==" saltValue="q/SI3lHUY6sArScQUxCDgg==" spinCount="100000" sheet="true" objects="true" scenarios="true"/>
  <protectedRanges>
    <protectedRange name="edit" sqref="B11:Q39"/>
  </protectedRanges>
  <mergeCells count="22">
    <mergeCell ref="A3:Q3"/>
    <mergeCell ref="A5:A8"/>
    <mergeCell ref="B5:B8"/>
    <mergeCell ref="C5:F5"/>
    <mergeCell ref="G5:G8"/>
    <mergeCell ref="H5:H8"/>
    <mergeCell ref="I5:I8"/>
    <mergeCell ref="J5:J8"/>
    <mergeCell ref="K5:K8"/>
    <mergeCell ref="L5:P5"/>
    <mergeCell ref="Q5:Q8"/>
    <mergeCell ref="C6:C8"/>
    <mergeCell ref="D6:F6"/>
    <mergeCell ref="L6:L8"/>
    <mergeCell ref="M6:P6"/>
    <mergeCell ref="D7:D8"/>
    <mergeCell ref="E7:E8"/>
    <mergeCell ref="F7:F8"/>
    <mergeCell ref="M7:M8"/>
    <mergeCell ref="N7:O7"/>
    <mergeCell ref="P7:P8"/>
    <mergeCell ref="A10:Q1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Q40"/>
  <sheetViews>
    <sheetView showFormulas="false" showGridLines="true" showRowColHeaders="true" showZeros="false" rightToLeft="false" tabSelected="false" showOutlineSymbols="true" defaultGridColor="true" view="pageBreakPreview" topLeftCell="A1" colorId="64" zoomScale="100" zoomScaleNormal="70" zoomScalePageLayoutView="100" workbookViewId="0">
      <selection pane="topLeft" activeCell="B11" activeCellId="0" sqref="B11"/>
    </sheetView>
  </sheetViews>
  <sheetFormatPr defaultColWidth="9.1484375" defaultRowHeight="12.75" zeroHeight="false" outlineLevelRow="0" outlineLevelCol="0"/>
  <cols>
    <col collapsed="false" customWidth="true" hidden="false" outlineLevel="0" max="1" min="1" style="24" width="75.86"/>
    <col collapsed="false" customWidth="false" hidden="false" outlineLevel="0" max="6" min="2" style="24" width="9.14"/>
    <col collapsed="false" customWidth="true" hidden="false" outlineLevel="0" max="7" min="7" style="24" width="11"/>
    <col collapsed="false" customWidth="true" hidden="false" outlineLevel="0" max="8" min="8" style="24" width="12"/>
    <col collapsed="false" customWidth="true" hidden="false" outlineLevel="0" max="9" min="9" style="24" width="10.71"/>
    <col collapsed="false" customWidth="true" hidden="false" outlineLevel="0" max="10" min="10" style="24" width="16.57"/>
    <col collapsed="false" customWidth="true" hidden="false" outlineLevel="0" max="11" min="11" style="24" width="15.29"/>
    <col collapsed="false" customWidth="true" hidden="false" outlineLevel="0" max="13" min="12" style="24" width="10.14"/>
    <col collapsed="false" customWidth="false" hidden="false" outlineLevel="0" max="15" min="14" style="24" width="9.14"/>
    <col collapsed="false" customWidth="true" hidden="false" outlineLevel="0" max="16" min="16" style="24" width="11.14"/>
    <col collapsed="false" customWidth="false" hidden="false" outlineLevel="0" max="16384" min="17" style="24" width="9.14"/>
  </cols>
  <sheetData>
    <row r="3" customFormat="false" ht="23.25" hidden="false" customHeight="false" outlineLevel="0" collapsed="false">
      <c r="A3" s="25" t="s">
        <v>77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5" customFormat="false" ht="12.75" hidden="false" customHeight="true" outlineLevel="0" collapsed="false">
      <c r="A5" s="141" t="s">
        <v>1</v>
      </c>
      <c r="B5" s="141" t="s">
        <v>2</v>
      </c>
      <c r="C5" s="141" t="s">
        <v>3</v>
      </c>
      <c r="D5" s="141"/>
      <c r="E5" s="141"/>
      <c r="F5" s="141"/>
      <c r="G5" s="141" t="s">
        <v>4</v>
      </c>
      <c r="H5" s="141" t="s">
        <v>5</v>
      </c>
      <c r="I5" s="141" t="s">
        <v>6</v>
      </c>
      <c r="J5" s="142" t="s">
        <v>7</v>
      </c>
      <c r="K5" s="141" t="s">
        <v>8</v>
      </c>
      <c r="L5" s="141" t="s">
        <v>9</v>
      </c>
      <c r="M5" s="141"/>
      <c r="N5" s="141"/>
      <c r="O5" s="141"/>
      <c r="P5" s="141"/>
      <c r="Q5" s="141" t="s">
        <v>10</v>
      </c>
    </row>
    <row r="6" customFormat="false" ht="12.75" hidden="false" customHeight="true" outlineLevel="0" collapsed="false">
      <c r="A6" s="141"/>
      <c r="B6" s="141"/>
      <c r="C6" s="142" t="s">
        <v>11</v>
      </c>
      <c r="D6" s="141" t="s">
        <v>12</v>
      </c>
      <c r="E6" s="141"/>
      <c r="F6" s="141"/>
      <c r="G6" s="141"/>
      <c r="H6" s="141"/>
      <c r="I6" s="141"/>
      <c r="J6" s="142"/>
      <c r="K6" s="141"/>
      <c r="L6" s="142" t="s">
        <v>13</v>
      </c>
      <c r="M6" s="143" t="s">
        <v>14</v>
      </c>
      <c r="N6" s="143"/>
      <c r="O6" s="143"/>
      <c r="P6" s="143"/>
      <c r="Q6" s="141"/>
    </row>
    <row r="7" customFormat="false" ht="12.75" hidden="false" customHeight="true" outlineLevel="0" collapsed="false">
      <c r="A7" s="141"/>
      <c r="B7" s="141"/>
      <c r="C7" s="142"/>
      <c r="D7" s="141" t="s">
        <v>15</v>
      </c>
      <c r="E7" s="141" t="s">
        <v>16</v>
      </c>
      <c r="F7" s="141" t="s">
        <v>17</v>
      </c>
      <c r="G7" s="141"/>
      <c r="H7" s="141"/>
      <c r="I7" s="141"/>
      <c r="J7" s="142"/>
      <c r="K7" s="141"/>
      <c r="L7" s="142"/>
      <c r="M7" s="141" t="s">
        <v>18</v>
      </c>
      <c r="N7" s="141" t="s">
        <v>19</v>
      </c>
      <c r="O7" s="141"/>
      <c r="P7" s="141" t="s">
        <v>20</v>
      </c>
      <c r="Q7" s="141"/>
    </row>
    <row r="8" customFormat="false" ht="65.25" hidden="false" customHeight="true" outlineLevel="0" collapsed="false">
      <c r="A8" s="141"/>
      <c r="B8" s="141"/>
      <c r="C8" s="142"/>
      <c r="D8" s="141"/>
      <c r="E8" s="141"/>
      <c r="F8" s="141"/>
      <c r="G8" s="141"/>
      <c r="H8" s="141"/>
      <c r="I8" s="141"/>
      <c r="J8" s="142"/>
      <c r="K8" s="141"/>
      <c r="L8" s="142"/>
      <c r="M8" s="141"/>
      <c r="N8" s="144" t="s">
        <v>21</v>
      </c>
      <c r="O8" s="144" t="s">
        <v>22</v>
      </c>
      <c r="P8" s="141"/>
      <c r="Q8" s="141"/>
    </row>
    <row r="9" customFormat="false" ht="12.75" hidden="false" customHeight="false" outlineLevel="0" collapsed="false">
      <c r="A9" s="31" t="n">
        <v>1</v>
      </c>
      <c r="B9" s="31" t="n">
        <v>2</v>
      </c>
      <c r="C9" s="31" t="n">
        <v>3</v>
      </c>
      <c r="D9" s="31" t="n">
        <v>4</v>
      </c>
      <c r="E9" s="31" t="n">
        <v>5</v>
      </c>
      <c r="F9" s="31" t="n">
        <v>6</v>
      </c>
      <c r="G9" s="31" t="n">
        <v>7</v>
      </c>
      <c r="H9" s="31" t="n">
        <v>8</v>
      </c>
      <c r="I9" s="31" t="n">
        <v>9</v>
      </c>
      <c r="J9" s="31" t="n">
        <v>10</v>
      </c>
      <c r="K9" s="31" t="n">
        <v>11</v>
      </c>
      <c r="L9" s="31" t="n">
        <v>12</v>
      </c>
      <c r="M9" s="31" t="n">
        <v>13</v>
      </c>
      <c r="N9" s="31" t="n">
        <v>14</v>
      </c>
      <c r="O9" s="31" t="n">
        <v>15</v>
      </c>
      <c r="P9" s="31" t="n">
        <v>16</v>
      </c>
      <c r="Q9" s="31" t="n">
        <v>17</v>
      </c>
    </row>
    <row r="10" customFormat="false" ht="37.5" hidden="false" customHeight="true" outlineLevel="0" collapsed="false">
      <c r="A10" s="145" t="s">
        <v>154</v>
      </c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</row>
    <row r="11" customFormat="false" ht="20.25" hidden="false" customHeight="false" outlineLevel="0" collapsed="false">
      <c r="A11" s="34" t="s">
        <v>78</v>
      </c>
      <c r="B11" s="107"/>
      <c r="C11" s="107" t="n">
        <v>0</v>
      </c>
      <c r="D11" s="107"/>
      <c r="E11" s="107"/>
      <c r="F11" s="107"/>
      <c r="G11" s="107"/>
      <c r="H11" s="107"/>
      <c r="I11" s="107"/>
      <c r="J11" s="107"/>
      <c r="K11" s="108"/>
      <c r="L11" s="107"/>
      <c r="M11" s="107"/>
      <c r="N11" s="107"/>
      <c r="O11" s="107"/>
      <c r="P11" s="107"/>
      <c r="Q11" s="107"/>
    </row>
    <row r="12" customFormat="false" ht="20.25" hidden="false" customHeight="false" outlineLevel="0" collapsed="false">
      <c r="A12" s="34" t="s">
        <v>79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8"/>
      <c r="L12" s="107"/>
      <c r="M12" s="107"/>
      <c r="N12" s="107"/>
      <c r="O12" s="107"/>
      <c r="P12" s="107"/>
      <c r="Q12" s="107"/>
    </row>
    <row r="13" customFormat="false" ht="20.25" hidden="false" customHeight="false" outlineLevel="0" collapsed="false">
      <c r="A13" s="34" t="s">
        <v>80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8"/>
      <c r="L13" s="107"/>
      <c r="M13" s="107"/>
      <c r="N13" s="107"/>
      <c r="O13" s="107"/>
      <c r="P13" s="107"/>
      <c r="Q13" s="107"/>
    </row>
    <row r="14" customFormat="false" ht="20.25" hidden="false" customHeight="false" outlineLevel="0" collapsed="false">
      <c r="A14" s="34" t="s">
        <v>81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8"/>
      <c r="L14" s="107"/>
      <c r="M14" s="107"/>
      <c r="N14" s="107"/>
      <c r="O14" s="107"/>
      <c r="P14" s="107"/>
      <c r="Q14" s="107"/>
    </row>
    <row r="15" customFormat="false" ht="20.25" hidden="false" customHeight="false" outlineLevel="0" collapsed="false">
      <c r="A15" s="34" t="s">
        <v>82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8"/>
      <c r="L15" s="107"/>
      <c r="M15" s="107"/>
      <c r="N15" s="107"/>
      <c r="O15" s="107"/>
      <c r="P15" s="107"/>
      <c r="Q15" s="107"/>
    </row>
    <row r="16" customFormat="false" ht="20.25" hidden="false" customHeight="false" outlineLevel="0" collapsed="false">
      <c r="A16" s="34" t="s">
        <v>83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8"/>
      <c r="L16" s="107"/>
      <c r="M16" s="107"/>
      <c r="N16" s="107"/>
      <c r="O16" s="107"/>
      <c r="P16" s="107"/>
      <c r="Q16" s="107"/>
    </row>
    <row r="17" customFormat="false" ht="20.25" hidden="false" customHeight="false" outlineLevel="0" collapsed="false">
      <c r="A17" s="34" t="s">
        <v>84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08"/>
      <c r="L17" s="107"/>
      <c r="M17" s="107"/>
      <c r="N17" s="107"/>
      <c r="O17" s="107"/>
      <c r="P17" s="107"/>
      <c r="Q17" s="107"/>
    </row>
    <row r="18" customFormat="false" ht="20.25" hidden="false" customHeight="false" outlineLevel="0" collapsed="false">
      <c r="A18" s="34" t="s">
        <v>85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08"/>
      <c r="L18" s="107"/>
      <c r="M18" s="107"/>
      <c r="N18" s="107"/>
      <c r="O18" s="107"/>
      <c r="P18" s="107"/>
      <c r="Q18" s="107"/>
    </row>
    <row r="19" customFormat="false" ht="20.25" hidden="false" customHeight="false" outlineLevel="0" collapsed="false">
      <c r="A19" s="34" t="s">
        <v>86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8"/>
      <c r="L19" s="107"/>
      <c r="M19" s="107"/>
      <c r="N19" s="107"/>
      <c r="O19" s="107"/>
      <c r="P19" s="107"/>
      <c r="Q19" s="107"/>
    </row>
    <row r="20" customFormat="false" ht="20.25" hidden="false" customHeight="false" outlineLevel="0" collapsed="false">
      <c r="A20" s="34" t="s">
        <v>87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8"/>
      <c r="L20" s="107"/>
      <c r="M20" s="107"/>
      <c r="N20" s="107"/>
      <c r="O20" s="107"/>
      <c r="P20" s="107"/>
      <c r="Q20" s="107"/>
    </row>
    <row r="21" customFormat="false" ht="20.25" hidden="false" customHeight="false" outlineLevel="0" collapsed="false">
      <c r="A21" s="34" t="s">
        <v>88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8"/>
      <c r="L21" s="107"/>
      <c r="M21" s="107"/>
      <c r="N21" s="107"/>
      <c r="O21" s="107"/>
      <c r="P21" s="107"/>
      <c r="Q21" s="107"/>
    </row>
    <row r="22" customFormat="false" ht="20.25" hidden="false" customHeight="false" outlineLevel="0" collapsed="false">
      <c r="A22" s="34" t="s">
        <v>89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8"/>
      <c r="L22" s="107"/>
      <c r="M22" s="107"/>
      <c r="N22" s="107"/>
      <c r="O22" s="107"/>
      <c r="P22" s="107"/>
      <c r="Q22" s="107"/>
    </row>
    <row r="23" customFormat="false" ht="20.25" hidden="false" customHeight="false" outlineLevel="0" collapsed="false">
      <c r="A23" s="34" t="s">
        <v>90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8"/>
      <c r="L23" s="107"/>
      <c r="M23" s="107"/>
      <c r="N23" s="107"/>
      <c r="O23" s="107"/>
      <c r="P23" s="107"/>
      <c r="Q23" s="107"/>
    </row>
    <row r="24" customFormat="false" ht="20.25" hidden="false" customHeight="false" outlineLevel="0" collapsed="false">
      <c r="A24" s="34" t="s">
        <v>91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8"/>
      <c r="L24" s="107"/>
      <c r="M24" s="107"/>
      <c r="N24" s="107"/>
      <c r="O24" s="107"/>
      <c r="P24" s="107"/>
      <c r="Q24" s="107"/>
    </row>
    <row r="25" customFormat="false" ht="20.25" hidden="false" customHeight="false" outlineLevel="0" collapsed="false">
      <c r="A25" s="34" t="s">
        <v>92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8"/>
      <c r="L25" s="107"/>
      <c r="M25" s="107"/>
      <c r="N25" s="107"/>
      <c r="O25" s="107"/>
      <c r="P25" s="107"/>
      <c r="Q25" s="107"/>
    </row>
    <row r="26" customFormat="false" ht="20.25" hidden="false" customHeight="false" outlineLevel="0" collapsed="false">
      <c r="A26" s="34" t="s">
        <v>93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8"/>
      <c r="L26" s="107"/>
      <c r="M26" s="107"/>
      <c r="N26" s="107"/>
      <c r="O26" s="107"/>
      <c r="P26" s="107"/>
      <c r="Q26" s="107"/>
    </row>
    <row r="27" customFormat="false" ht="20.25" hidden="false" customHeight="false" outlineLevel="0" collapsed="false">
      <c r="A27" s="34" t="s">
        <v>94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08"/>
      <c r="L27" s="107"/>
      <c r="M27" s="107"/>
      <c r="N27" s="107"/>
      <c r="O27" s="107"/>
      <c r="P27" s="107"/>
      <c r="Q27" s="107"/>
    </row>
    <row r="28" customFormat="false" ht="20.25" hidden="false" customHeight="false" outlineLevel="0" collapsed="false">
      <c r="A28" s="34" t="s">
        <v>95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8"/>
      <c r="L28" s="107"/>
      <c r="M28" s="107"/>
      <c r="N28" s="107"/>
      <c r="O28" s="107"/>
      <c r="P28" s="107"/>
      <c r="Q28" s="107"/>
    </row>
    <row r="29" customFormat="false" ht="20.25" hidden="false" customHeight="false" outlineLevel="0" collapsed="false">
      <c r="A29" s="34" t="s">
        <v>96</v>
      </c>
      <c r="B29" s="107"/>
      <c r="C29" s="107"/>
      <c r="D29" s="107"/>
      <c r="E29" s="107"/>
      <c r="F29" s="107"/>
      <c r="G29" s="107"/>
      <c r="H29" s="107"/>
      <c r="I29" s="107"/>
      <c r="J29" s="107"/>
      <c r="K29" s="108"/>
      <c r="L29" s="107"/>
      <c r="M29" s="107"/>
      <c r="N29" s="107"/>
      <c r="O29" s="107"/>
      <c r="P29" s="107"/>
      <c r="Q29" s="107"/>
    </row>
    <row r="30" customFormat="false" ht="20.25" hidden="false" customHeight="false" outlineLevel="0" collapsed="false">
      <c r="A30" s="34" t="s">
        <v>97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8"/>
      <c r="L30" s="107"/>
      <c r="M30" s="107"/>
      <c r="N30" s="107"/>
      <c r="O30" s="107"/>
      <c r="P30" s="107"/>
      <c r="Q30" s="107"/>
    </row>
    <row r="31" customFormat="false" ht="20.25" hidden="false" customHeight="false" outlineLevel="0" collapsed="false">
      <c r="A31" s="34" t="s">
        <v>98</v>
      </c>
      <c r="B31" s="107"/>
      <c r="C31" s="107"/>
      <c r="D31" s="107"/>
      <c r="E31" s="107"/>
      <c r="F31" s="107"/>
      <c r="G31" s="107"/>
      <c r="H31" s="107"/>
      <c r="I31" s="107"/>
      <c r="J31" s="107"/>
      <c r="K31" s="108"/>
      <c r="L31" s="107"/>
      <c r="M31" s="107"/>
      <c r="N31" s="107"/>
      <c r="O31" s="107"/>
      <c r="P31" s="107"/>
      <c r="Q31" s="107"/>
    </row>
    <row r="32" customFormat="false" ht="20.25" hidden="false" customHeight="false" outlineLevel="0" collapsed="false">
      <c r="A32" s="34" t="s">
        <v>99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8"/>
      <c r="L32" s="107"/>
      <c r="M32" s="107"/>
      <c r="N32" s="107"/>
      <c r="O32" s="107"/>
      <c r="P32" s="107"/>
      <c r="Q32" s="107"/>
    </row>
    <row r="33" customFormat="false" ht="20.25" hidden="false" customHeight="false" outlineLevel="0" collapsed="false">
      <c r="A33" s="34" t="s">
        <v>100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8"/>
      <c r="L33" s="107"/>
      <c r="M33" s="107"/>
      <c r="N33" s="107"/>
      <c r="O33" s="107"/>
      <c r="P33" s="107"/>
      <c r="Q33" s="107"/>
    </row>
    <row r="34" customFormat="false" ht="20.25" hidden="false" customHeight="false" outlineLevel="0" collapsed="false">
      <c r="A34" s="34" t="s">
        <v>101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8"/>
      <c r="L34" s="107"/>
      <c r="M34" s="107"/>
      <c r="N34" s="107"/>
      <c r="O34" s="107"/>
      <c r="P34" s="107"/>
      <c r="Q34" s="107"/>
    </row>
    <row r="35" customFormat="false" ht="20.25" hidden="false" customHeight="false" outlineLevel="0" collapsed="false">
      <c r="A35" s="34" t="s">
        <v>102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8"/>
      <c r="L35" s="107"/>
      <c r="M35" s="107"/>
      <c r="N35" s="107"/>
      <c r="O35" s="107"/>
      <c r="P35" s="107"/>
      <c r="Q35" s="107"/>
    </row>
    <row r="36" customFormat="false" ht="20.25" hidden="false" customHeight="false" outlineLevel="0" collapsed="false">
      <c r="A36" s="66" t="s">
        <v>103</v>
      </c>
      <c r="B36" s="107"/>
      <c r="C36" s="107"/>
      <c r="D36" s="107"/>
      <c r="E36" s="107"/>
      <c r="F36" s="107"/>
      <c r="G36" s="107"/>
      <c r="H36" s="107"/>
      <c r="I36" s="107"/>
      <c r="J36" s="107"/>
      <c r="K36" s="108"/>
      <c r="L36" s="107"/>
      <c r="M36" s="107"/>
      <c r="N36" s="107"/>
      <c r="O36" s="107"/>
      <c r="P36" s="107"/>
      <c r="Q36" s="107"/>
    </row>
    <row r="37" customFormat="false" ht="20.25" hidden="false" customHeight="false" outlineLevel="0" collapsed="false">
      <c r="A37" s="34" t="s">
        <v>104</v>
      </c>
      <c r="B37" s="107"/>
      <c r="C37" s="107"/>
      <c r="D37" s="107"/>
      <c r="E37" s="107"/>
      <c r="F37" s="107"/>
      <c r="G37" s="107"/>
      <c r="H37" s="107"/>
      <c r="I37" s="107"/>
      <c r="J37" s="107"/>
      <c r="K37" s="108"/>
      <c r="L37" s="107"/>
      <c r="M37" s="107"/>
      <c r="N37" s="107"/>
      <c r="O37" s="107"/>
      <c r="P37" s="107"/>
      <c r="Q37" s="107"/>
    </row>
    <row r="38" customFormat="false" ht="20.25" hidden="false" customHeight="false" outlineLevel="0" collapsed="false">
      <c r="A38" s="34" t="s">
        <v>105</v>
      </c>
      <c r="B38" s="107"/>
      <c r="C38" s="107"/>
      <c r="D38" s="107"/>
      <c r="E38" s="107"/>
      <c r="F38" s="107"/>
      <c r="G38" s="107"/>
      <c r="H38" s="107"/>
      <c r="I38" s="107"/>
      <c r="J38" s="107"/>
      <c r="K38" s="108"/>
      <c r="L38" s="107"/>
      <c r="M38" s="107"/>
      <c r="N38" s="107"/>
      <c r="O38" s="107"/>
      <c r="P38" s="107"/>
      <c r="Q38" s="107"/>
    </row>
    <row r="39" customFormat="false" ht="20.25" hidden="false" customHeight="false" outlineLevel="0" collapsed="false">
      <c r="A39" s="34" t="s">
        <v>106</v>
      </c>
      <c r="B39" s="107"/>
      <c r="C39" s="107"/>
      <c r="D39" s="107"/>
      <c r="E39" s="107"/>
      <c r="F39" s="107"/>
      <c r="G39" s="107"/>
      <c r="H39" s="107"/>
      <c r="I39" s="107"/>
      <c r="J39" s="107"/>
      <c r="K39" s="108"/>
      <c r="L39" s="107"/>
      <c r="M39" s="107"/>
      <c r="N39" s="107"/>
      <c r="O39" s="107"/>
      <c r="P39" s="107"/>
      <c r="Q39" s="107"/>
    </row>
    <row r="40" customFormat="false" ht="20.25" hidden="false" customHeight="false" outlineLevel="0" collapsed="false">
      <c r="A40" s="38" t="s">
        <v>107</v>
      </c>
      <c r="B40" s="39" t="n">
        <f aca="false">SUM(B11:B39)</f>
        <v>0</v>
      </c>
      <c r="C40" s="39" t="n">
        <f aca="false">SUM(C11:C39)</f>
        <v>0</v>
      </c>
      <c r="D40" s="39" t="n">
        <f aca="false">SUM(D11:D39)</f>
        <v>0</v>
      </c>
      <c r="E40" s="39" t="n">
        <f aca="false">SUM(E11:E39)</f>
        <v>0</v>
      </c>
      <c r="F40" s="39" t="n">
        <f aca="false">SUM(F11:F39)</f>
        <v>0</v>
      </c>
      <c r="G40" s="39" t="n">
        <f aca="false">SUM(G11:G39)</f>
        <v>0</v>
      </c>
      <c r="H40" s="39" t="n">
        <f aca="false">SUM(H11:H39)</f>
        <v>0</v>
      </c>
      <c r="I40" s="39" t="n">
        <f aca="false">SUM(I11:I39)</f>
        <v>0</v>
      </c>
      <c r="J40" s="39" t="n">
        <f aca="false">SUM(J11:J39)</f>
        <v>0</v>
      </c>
      <c r="K40" s="39" t="n">
        <f aca="false">SUM(K11:K39)</f>
        <v>0</v>
      </c>
      <c r="L40" s="39" t="n">
        <f aca="false">SUM(L11:L39)</f>
        <v>0</v>
      </c>
      <c r="M40" s="39" t="n">
        <f aca="false">SUM(M11:M39)</f>
        <v>0</v>
      </c>
      <c r="N40" s="39" t="n">
        <f aca="false">SUM(N11:N39)</f>
        <v>0</v>
      </c>
      <c r="O40" s="39" t="n">
        <f aca="false">SUM(O11:O39)</f>
        <v>0</v>
      </c>
      <c r="P40" s="39" t="n">
        <f aca="false">SUM(P11:P39)</f>
        <v>0</v>
      </c>
      <c r="Q40" s="39" t="n">
        <f aca="false">SUM(Q11:Q39)</f>
        <v>0</v>
      </c>
    </row>
  </sheetData>
  <sheetProtection algorithmName="SHA-512" hashValue="R9qmFBXn4MVwlMjjjpIyZLcRDEOuigcuFb1GlLNsVrp/XVMRYHknDT2hK4Dzt3KYaSy0/xlPbXBy4TPLCoryIw==" saltValue="m46z5YIKOJcda7KQVGvOLA==" spinCount="100000" sheet="true" objects="true" scenarios="true"/>
  <protectedRanges>
    <protectedRange name="edit" sqref="B11:Q39"/>
  </protectedRanges>
  <mergeCells count="22">
    <mergeCell ref="A3:Q3"/>
    <mergeCell ref="A5:A8"/>
    <mergeCell ref="B5:B8"/>
    <mergeCell ref="C5:F5"/>
    <mergeCell ref="G5:G8"/>
    <mergeCell ref="H5:H8"/>
    <mergeCell ref="I5:I8"/>
    <mergeCell ref="J5:J8"/>
    <mergeCell ref="K5:K8"/>
    <mergeCell ref="L5:P5"/>
    <mergeCell ref="Q5:Q8"/>
    <mergeCell ref="C6:C8"/>
    <mergeCell ref="D6:F6"/>
    <mergeCell ref="L6:L8"/>
    <mergeCell ref="M6:P6"/>
    <mergeCell ref="D7:D8"/>
    <mergeCell ref="E7:E8"/>
    <mergeCell ref="F7:F8"/>
    <mergeCell ref="M7:M8"/>
    <mergeCell ref="N7:O7"/>
    <mergeCell ref="P7:P8"/>
    <mergeCell ref="A10:Q1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Q44"/>
  <sheetViews>
    <sheetView showFormulas="false" showGridLines="true" showRowColHeaders="true" showZeros="false" rightToLeft="false" tabSelected="false" showOutlineSymbols="true" defaultGridColor="true" view="pageBreakPreview" topLeftCell="A1" colorId="64" zoomScale="100" zoomScaleNormal="40" zoomScalePageLayoutView="100" workbookViewId="0">
      <selection pane="topLeft" activeCell="B11" activeCellId="0" sqref="B11"/>
    </sheetView>
  </sheetViews>
  <sheetFormatPr defaultColWidth="9.1484375" defaultRowHeight="12.75" zeroHeight="false" outlineLevelRow="0" outlineLevelCol="0"/>
  <cols>
    <col collapsed="false" customWidth="true" hidden="false" outlineLevel="0" max="1" min="1" style="24" width="95.14"/>
    <col collapsed="false" customWidth="true" hidden="false" outlineLevel="0" max="2" min="2" style="24" width="17.57"/>
    <col collapsed="false" customWidth="true" hidden="false" outlineLevel="0" max="3" min="3" style="24" width="13.71"/>
    <col collapsed="false" customWidth="true" hidden="false" outlineLevel="0" max="4" min="4" style="24" width="17.86"/>
    <col collapsed="false" customWidth="true" hidden="false" outlineLevel="0" max="5" min="5" style="24" width="18.14"/>
    <col collapsed="false" customWidth="true" hidden="false" outlineLevel="0" max="6" min="6" style="24" width="13.86"/>
    <col collapsed="false" customWidth="true" hidden="false" outlineLevel="0" max="7" min="7" style="24" width="24.71"/>
    <col collapsed="false" customWidth="true" hidden="false" outlineLevel="0" max="8" min="8" style="24" width="27.15"/>
    <col collapsed="false" customWidth="true" hidden="false" outlineLevel="0" max="9" min="9" style="24" width="18.57"/>
    <col collapsed="false" customWidth="true" hidden="false" outlineLevel="0" max="10" min="10" style="24" width="29.57"/>
    <col collapsed="false" customWidth="true" hidden="false" outlineLevel="0" max="11" min="11" style="24" width="23.14"/>
    <col collapsed="false" customWidth="true" hidden="false" outlineLevel="0" max="12" min="12" style="24" width="18.42"/>
    <col collapsed="false" customWidth="true" hidden="false" outlineLevel="0" max="13" min="13" style="24" width="23.29"/>
    <col collapsed="false" customWidth="true" hidden="false" outlineLevel="0" max="14" min="14" style="24" width="14.57"/>
    <col collapsed="false" customWidth="true" hidden="false" outlineLevel="0" max="16" min="15" style="24" width="19.42"/>
    <col collapsed="false" customWidth="true" hidden="false" outlineLevel="0" max="17" min="17" style="24" width="19.14"/>
    <col collapsed="false" customWidth="true" hidden="false" outlineLevel="0" max="18" min="18" style="24" width="19.71"/>
    <col collapsed="false" customWidth="false" hidden="false" outlineLevel="0" max="16384" min="19" style="24" width="9.14"/>
  </cols>
  <sheetData>
    <row r="3" customFormat="false" ht="38.25" hidden="false" customHeight="true" outlineLevel="0" collapsed="false">
      <c r="A3" s="25" t="s">
        <v>77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5" s="28" customFormat="true" ht="30.75" hidden="false" customHeight="true" outlineLevel="0" collapsed="false">
      <c r="A5" s="26" t="s">
        <v>1</v>
      </c>
      <c r="B5" s="26" t="s">
        <v>2</v>
      </c>
      <c r="C5" s="26" t="s">
        <v>3</v>
      </c>
      <c r="D5" s="26"/>
      <c r="E5" s="26"/>
      <c r="F5" s="26"/>
      <c r="G5" s="26" t="s">
        <v>4</v>
      </c>
      <c r="H5" s="26" t="s">
        <v>5</v>
      </c>
      <c r="I5" s="26" t="s">
        <v>6</v>
      </c>
      <c r="J5" s="27" t="s">
        <v>7</v>
      </c>
      <c r="K5" s="26" t="s">
        <v>8</v>
      </c>
      <c r="L5" s="26" t="s">
        <v>9</v>
      </c>
      <c r="M5" s="26"/>
      <c r="N5" s="26"/>
      <c r="O5" s="26"/>
      <c r="P5" s="26"/>
      <c r="Q5" s="26" t="s">
        <v>10</v>
      </c>
    </row>
    <row r="6" s="28" customFormat="true" ht="13.5" hidden="false" customHeight="true" outlineLevel="0" collapsed="false">
      <c r="A6" s="26"/>
      <c r="B6" s="26"/>
      <c r="C6" s="27" t="s">
        <v>11</v>
      </c>
      <c r="D6" s="26" t="s">
        <v>12</v>
      </c>
      <c r="E6" s="26"/>
      <c r="F6" s="26"/>
      <c r="G6" s="26"/>
      <c r="H6" s="26"/>
      <c r="I6" s="26"/>
      <c r="J6" s="27"/>
      <c r="K6" s="26"/>
      <c r="L6" s="27" t="s">
        <v>13</v>
      </c>
      <c r="M6" s="29" t="s">
        <v>14</v>
      </c>
      <c r="N6" s="29"/>
      <c r="O6" s="29"/>
      <c r="P6" s="29"/>
      <c r="Q6" s="26"/>
    </row>
    <row r="7" s="28" customFormat="true" ht="63.75" hidden="false" customHeight="true" outlineLevel="0" collapsed="false">
      <c r="A7" s="26"/>
      <c r="B7" s="26"/>
      <c r="C7" s="27"/>
      <c r="D7" s="26" t="s">
        <v>15</v>
      </c>
      <c r="E7" s="26" t="s">
        <v>16</v>
      </c>
      <c r="F7" s="26" t="s">
        <v>17</v>
      </c>
      <c r="G7" s="26"/>
      <c r="H7" s="26"/>
      <c r="I7" s="26"/>
      <c r="J7" s="27"/>
      <c r="K7" s="26"/>
      <c r="L7" s="27"/>
      <c r="M7" s="26" t="s">
        <v>18</v>
      </c>
      <c r="N7" s="26" t="s">
        <v>19</v>
      </c>
      <c r="O7" s="26"/>
      <c r="P7" s="26" t="s">
        <v>20</v>
      </c>
      <c r="Q7" s="26"/>
    </row>
    <row r="8" customFormat="false" ht="24.75" hidden="false" customHeight="true" outlineLevel="0" collapsed="false">
      <c r="A8" s="26"/>
      <c r="B8" s="26"/>
      <c r="C8" s="27"/>
      <c r="D8" s="26"/>
      <c r="E8" s="26"/>
      <c r="F8" s="26"/>
      <c r="G8" s="26"/>
      <c r="H8" s="26"/>
      <c r="I8" s="26"/>
      <c r="J8" s="27"/>
      <c r="K8" s="26"/>
      <c r="L8" s="27"/>
      <c r="M8" s="26"/>
      <c r="N8" s="30" t="s">
        <v>21</v>
      </c>
      <c r="O8" s="30" t="s">
        <v>22</v>
      </c>
      <c r="P8" s="26"/>
      <c r="Q8" s="26"/>
    </row>
    <row r="9" customFormat="false" ht="12.75" hidden="false" customHeight="false" outlineLevel="0" collapsed="false">
      <c r="A9" s="31" t="n">
        <v>1</v>
      </c>
      <c r="B9" s="31" t="n">
        <v>2</v>
      </c>
      <c r="C9" s="31" t="n">
        <v>3</v>
      </c>
      <c r="D9" s="31" t="n">
        <v>4</v>
      </c>
      <c r="E9" s="31" t="n">
        <v>5</v>
      </c>
      <c r="F9" s="31" t="n">
        <v>6</v>
      </c>
      <c r="G9" s="31" t="n">
        <v>7</v>
      </c>
      <c r="H9" s="31" t="n">
        <v>8</v>
      </c>
      <c r="I9" s="31" t="n">
        <v>9</v>
      </c>
      <c r="J9" s="31" t="n">
        <v>10</v>
      </c>
      <c r="K9" s="31" t="n">
        <v>11</v>
      </c>
      <c r="L9" s="31" t="n">
        <v>12</v>
      </c>
      <c r="M9" s="31" t="n">
        <v>13</v>
      </c>
      <c r="N9" s="31" t="n">
        <v>14</v>
      </c>
      <c r="O9" s="31" t="n">
        <v>15</v>
      </c>
      <c r="P9" s="31" t="n">
        <v>16</v>
      </c>
      <c r="Q9" s="31" t="n">
        <v>17</v>
      </c>
    </row>
    <row r="10" s="33" customFormat="true" ht="92.25" hidden="false" customHeight="true" outlineLevel="0" collapsed="false">
      <c r="A10" s="119" t="s">
        <v>74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</row>
    <row r="11" s="33" customFormat="true" ht="36" hidden="false" customHeight="true" outlineLevel="0" collapsed="false">
      <c r="A11" s="34" t="s">
        <v>78</v>
      </c>
      <c r="B11" s="107"/>
      <c r="C11" s="107" t="n">
        <v>0</v>
      </c>
      <c r="D11" s="107"/>
      <c r="E11" s="107"/>
      <c r="F11" s="107"/>
      <c r="G11" s="107"/>
      <c r="H11" s="107"/>
      <c r="I11" s="107"/>
      <c r="J11" s="107"/>
      <c r="K11" s="108"/>
      <c r="L11" s="107"/>
      <c r="M11" s="107"/>
      <c r="N11" s="107"/>
      <c r="O11" s="107"/>
      <c r="P11" s="107"/>
      <c r="Q11" s="107"/>
    </row>
    <row r="12" s="33" customFormat="true" ht="36" hidden="false" customHeight="true" outlineLevel="0" collapsed="false">
      <c r="A12" s="34" t="s">
        <v>79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8"/>
      <c r="L12" s="107"/>
      <c r="M12" s="107"/>
      <c r="N12" s="107"/>
      <c r="O12" s="107"/>
      <c r="P12" s="107"/>
      <c r="Q12" s="107"/>
    </row>
    <row r="13" s="33" customFormat="true" ht="36" hidden="false" customHeight="true" outlineLevel="0" collapsed="false">
      <c r="A13" s="34" t="s">
        <v>80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8"/>
      <c r="L13" s="107"/>
      <c r="M13" s="107"/>
      <c r="N13" s="107"/>
      <c r="O13" s="107"/>
      <c r="P13" s="107"/>
      <c r="Q13" s="107"/>
    </row>
    <row r="14" s="33" customFormat="true" ht="36" hidden="false" customHeight="true" outlineLevel="0" collapsed="false">
      <c r="A14" s="34" t="s">
        <v>81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8"/>
      <c r="L14" s="107"/>
      <c r="M14" s="107"/>
      <c r="N14" s="107"/>
      <c r="O14" s="107"/>
      <c r="P14" s="107"/>
      <c r="Q14" s="107"/>
    </row>
    <row r="15" s="33" customFormat="true" ht="36" hidden="false" customHeight="true" outlineLevel="0" collapsed="false">
      <c r="A15" s="34" t="s">
        <v>82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8"/>
      <c r="L15" s="107"/>
      <c r="M15" s="107"/>
      <c r="N15" s="107"/>
      <c r="O15" s="107"/>
      <c r="P15" s="107"/>
      <c r="Q15" s="107"/>
    </row>
    <row r="16" s="33" customFormat="true" ht="36" hidden="false" customHeight="true" outlineLevel="0" collapsed="false">
      <c r="A16" s="34" t="s">
        <v>83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8"/>
      <c r="L16" s="107"/>
      <c r="M16" s="107"/>
      <c r="N16" s="107"/>
      <c r="O16" s="107"/>
      <c r="P16" s="107"/>
      <c r="Q16" s="107"/>
    </row>
    <row r="17" s="33" customFormat="true" ht="36" hidden="false" customHeight="true" outlineLevel="0" collapsed="false">
      <c r="A17" s="34" t="s">
        <v>84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08"/>
      <c r="L17" s="107"/>
      <c r="M17" s="107"/>
      <c r="N17" s="107"/>
      <c r="O17" s="107"/>
      <c r="P17" s="107"/>
      <c r="Q17" s="107"/>
    </row>
    <row r="18" s="33" customFormat="true" ht="36" hidden="false" customHeight="true" outlineLevel="0" collapsed="false">
      <c r="A18" s="34" t="s">
        <v>85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08"/>
      <c r="L18" s="107"/>
      <c r="M18" s="107"/>
      <c r="N18" s="107"/>
      <c r="O18" s="107"/>
      <c r="P18" s="107"/>
      <c r="Q18" s="107"/>
    </row>
    <row r="19" s="33" customFormat="true" ht="36" hidden="false" customHeight="true" outlineLevel="0" collapsed="false">
      <c r="A19" s="34" t="s">
        <v>86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8"/>
      <c r="L19" s="107"/>
      <c r="M19" s="107"/>
      <c r="N19" s="107"/>
      <c r="O19" s="107"/>
      <c r="P19" s="107"/>
      <c r="Q19" s="107"/>
    </row>
    <row r="20" s="33" customFormat="true" ht="36" hidden="false" customHeight="true" outlineLevel="0" collapsed="false">
      <c r="A20" s="34" t="s">
        <v>87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8"/>
      <c r="L20" s="107"/>
      <c r="M20" s="107"/>
      <c r="N20" s="107"/>
      <c r="O20" s="107"/>
      <c r="P20" s="107"/>
      <c r="Q20" s="107"/>
    </row>
    <row r="21" s="33" customFormat="true" ht="36" hidden="false" customHeight="true" outlineLevel="0" collapsed="false">
      <c r="A21" s="34" t="s">
        <v>88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8"/>
      <c r="L21" s="107"/>
      <c r="M21" s="107"/>
      <c r="N21" s="107"/>
      <c r="O21" s="107"/>
      <c r="P21" s="107"/>
      <c r="Q21" s="107"/>
    </row>
    <row r="22" s="33" customFormat="true" ht="36" hidden="false" customHeight="true" outlineLevel="0" collapsed="false">
      <c r="A22" s="34" t="s">
        <v>89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8"/>
      <c r="L22" s="107"/>
      <c r="M22" s="107"/>
      <c r="N22" s="107"/>
      <c r="O22" s="107"/>
      <c r="P22" s="107"/>
      <c r="Q22" s="107"/>
    </row>
    <row r="23" s="33" customFormat="true" ht="36" hidden="false" customHeight="true" outlineLevel="0" collapsed="false">
      <c r="A23" s="34" t="s">
        <v>90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8"/>
      <c r="L23" s="107"/>
      <c r="M23" s="107"/>
      <c r="N23" s="107"/>
      <c r="O23" s="107"/>
      <c r="P23" s="107"/>
      <c r="Q23" s="107"/>
    </row>
    <row r="24" s="33" customFormat="true" ht="36" hidden="false" customHeight="true" outlineLevel="0" collapsed="false">
      <c r="A24" s="34" t="s">
        <v>91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8"/>
      <c r="L24" s="107"/>
      <c r="M24" s="107"/>
      <c r="N24" s="107"/>
      <c r="O24" s="107"/>
      <c r="P24" s="107"/>
      <c r="Q24" s="107"/>
    </row>
    <row r="25" s="33" customFormat="true" ht="36" hidden="false" customHeight="true" outlineLevel="0" collapsed="false">
      <c r="A25" s="34" t="s">
        <v>92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8"/>
      <c r="L25" s="107"/>
      <c r="M25" s="107"/>
      <c r="N25" s="107"/>
      <c r="O25" s="107"/>
      <c r="P25" s="107"/>
      <c r="Q25" s="107"/>
    </row>
    <row r="26" s="33" customFormat="true" ht="36" hidden="false" customHeight="true" outlineLevel="0" collapsed="false">
      <c r="A26" s="34" t="s">
        <v>93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8"/>
      <c r="L26" s="107"/>
      <c r="M26" s="107"/>
      <c r="N26" s="107"/>
      <c r="O26" s="107"/>
      <c r="P26" s="107"/>
      <c r="Q26" s="107"/>
    </row>
    <row r="27" s="33" customFormat="true" ht="36" hidden="false" customHeight="true" outlineLevel="0" collapsed="false">
      <c r="A27" s="34" t="s">
        <v>94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08"/>
      <c r="L27" s="107"/>
      <c r="M27" s="107"/>
      <c r="N27" s="107"/>
      <c r="O27" s="107"/>
      <c r="P27" s="107"/>
      <c r="Q27" s="107"/>
    </row>
    <row r="28" s="33" customFormat="true" ht="36" hidden="false" customHeight="true" outlineLevel="0" collapsed="false">
      <c r="A28" s="34" t="s">
        <v>95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8"/>
      <c r="L28" s="107"/>
      <c r="M28" s="107"/>
      <c r="N28" s="107"/>
      <c r="O28" s="107"/>
      <c r="P28" s="107"/>
      <c r="Q28" s="107"/>
    </row>
    <row r="29" s="33" customFormat="true" ht="36" hidden="false" customHeight="true" outlineLevel="0" collapsed="false">
      <c r="A29" s="34" t="s">
        <v>96</v>
      </c>
      <c r="B29" s="107"/>
      <c r="C29" s="107"/>
      <c r="D29" s="107"/>
      <c r="E29" s="107"/>
      <c r="F29" s="107"/>
      <c r="G29" s="107"/>
      <c r="H29" s="107"/>
      <c r="I29" s="107"/>
      <c r="J29" s="107"/>
      <c r="K29" s="108"/>
      <c r="L29" s="107"/>
      <c r="M29" s="107"/>
      <c r="N29" s="107"/>
      <c r="O29" s="107"/>
      <c r="P29" s="107"/>
      <c r="Q29" s="107"/>
    </row>
    <row r="30" s="33" customFormat="true" ht="36" hidden="false" customHeight="true" outlineLevel="0" collapsed="false">
      <c r="A30" s="34" t="s">
        <v>97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8"/>
      <c r="L30" s="107"/>
      <c r="M30" s="107"/>
      <c r="N30" s="107"/>
      <c r="O30" s="107"/>
      <c r="P30" s="107"/>
      <c r="Q30" s="107"/>
    </row>
    <row r="31" s="33" customFormat="true" ht="36" hidden="false" customHeight="true" outlineLevel="0" collapsed="false">
      <c r="A31" s="34" t="s">
        <v>98</v>
      </c>
      <c r="B31" s="107"/>
      <c r="C31" s="107"/>
      <c r="D31" s="107"/>
      <c r="E31" s="107"/>
      <c r="F31" s="107"/>
      <c r="G31" s="107"/>
      <c r="H31" s="107"/>
      <c r="I31" s="107"/>
      <c r="J31" s="107"/>
      <c r="K31" s="108"/>
      <c r="L31" s="107"/>
      <c r="M31" s="107"/>
      <c r="N31" s="107"/>
      <c r="O31" s="107"/>
      <c r="P31" s="107"/>
      <c r="Q31" s="107"/>
    </row>
    <row r="32" s="33" customFormat="true" ht="36" hidden="false" customHeight="true" outlineLevel="0" collapsed="false">
      <c r="A32" s="34" t="s">
        <v>99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8"/>
      <c r="L32" s="107"/>
      <c r="M32" s="107"/>
      <c r="N32" s="107"/>
      <c r="O32" s="107"/>
      <c r="P32" s="107"/>
      <c r="Q32" s="107"/>
    </row>
    <row r="33" s="33" customFormat="true" ht="36" hidden="false" customHeight="true" outlineLevel="0" collapsed="false">
      <c r="A33" s="34" t="s">
        <v>100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8"/>
      <c r="L33" s="107"/>
      <c r="M33" s="107"/>
      <c r="N33" s="107"/>
      <c r="O33" s="107"/>
      <c r="P33" s="107"/>
      <c r="Q33" s="107"/>
    </row>
    <row r="34" s="33" customFormat="true" ht="36" hidden="false" customHeight="true" outlineLevel="0" collapsed="false">
      <c r="A34" s="34" t="s">
        <v>101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8"/>
      <c r="L34" s="107"/>
      <c r="M34" s="107"/>
      <c r="N34" s="107"/>
      <c r="O34" s="107"/>
      <c r="P34" s="107"/>
      <c r="Q34" s="107"/>
    </row>
    <row r="35" s="33" customFormat="true" ht="36" hidden="false" customHeight="true" outlineLevel="0" collapsed="false">
      <c r="A35" s="34" t="s">
        <v>102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8"/>
      <c r="L35" s="107"/>
      <c r="M35" s="107"/>
      <c r="N35" s="107"/>
      <c r="O35" s="107"/>
      <c r="P35" s="107"/>
      <c r="Q35" s="107"/>
    </row>
    <row r="36" s="33" customFormat="true" ht="36" hidden="false" customHeight="true" outlineLevel="0" collapsed="false">
      <c r="A36" s="66" t="s">
        <v>103</v>
      </c>
      <c r="B36" s="107"/>
      <c r="C36" s="107"/>
      <c r="D36" s="107"/>
      <c r="E36" s="107"/>
      <c r="F36" s="107"/>
      <c r="G36" s="107"/>
      <c r="H36" s="107"/>
      <c r="I36" s="107"/>
      <c r="J36" s="107"/>
      <c r="K36" s="108"/>
      <c r="L36" s="107"/>
      <c r="M36" s="107"/>
      <c r="N36" s="107"/>
      <c r="O36" s="107"/>
      <c r="P36" s="107"/>
      <c r="Q36" s="107"/>
    </row>
    <row r="37" s="33" customFormat="true" ht="36" hidden="false" customHeight="true" outlineLevel="0" collapsed="false">
      <c r="A37" s="34" t="s">
        <v>104</v>
      </c>
      <c r="B37" s="107"/>
      <c r="C37" s="107"/>
      <c r="D37" s="107"/>
      <c r="E37" s="107"/>
      <c r="F37" s="107"/>
      <c r="G37" s="107"/>
      <c r="H37" s="107"/>
      <c r="I37" s="107"/>
      <c r="J37" s="107"/>
      <c r="K37" s="108"/>
      <c r="L37" s="107"/>
      <c r="M37" s="107"/>
      <c r="N37" s="107"/>
      <c r="O37" s="107"/>
      <c r="P37" s="107"/>
      <c r="Q37" s="107"/>
    </row>
    <row r="38" s="33" customFormat="true" ht="36" hidden="false" customHeight="true" outlineLevel="0" collapsed="false">
      <c r="A38" s="34" t="s">
        <v>105</v>
      </c>
      <c r="B38" s="107"/>
      <c r="C38" s="107"/>
      <c r="D38" s="107"/>
      <c r="E38" s="107"/>
      <c r="F38" s="107"/>
      <c r="G38" s="107"/>
      <c r="H38" s="107"/>
      <c r="I38" s="107"/>
      <c r="J38" s="107"/>
      <c r="K38" s="108"/>
      <c r="L38" s="107"/>
      <c r="M38" s="107"/>
      <c r="N38" s="107"/>
      <c r="O38" s="107"/>
      <c r="P38" s="107"/>
      <c r="Q38" s="107"/>
    </row>
    <row r="39" s="33" customFormat="true" ht="36" hidden="false" customHeight="true" outlineLevel="0" collapsed="false">
      <c r="A39" s="34" t="s">
        <v>106</v>
      </c>
      <c r="B39" s="107"/>
      <c r="C39" s="107"/>
      <c r="D39" s="107"/>
      <c r="E39" s="107"/>
      <c r="F39" s="107"/>
      <c r="G39" s="107"/>
      <c r="H39" s="107"/>
      <c r="I39" s="107"/>
      <c r="J39" s="107"/>
      <c r="K39" s="108"/>
      <c r="L39" s="107"/>
      <c r="M39" s="107"/>
      <c r="N39" s="107"/>
      <c r="O39" s="107"/>
      <c r="P39" s="107"/>
      <c r="Q39" s="107"/>
    </row>
    <row r="40" customFormat="false" ht="32.25" hidden="false" customHeight="true" outlineLevel="0" collapsed="false">
      <c r="A40" s="38" t="s">
        <v>107</v>
      </c>
      <c r="B40" s="39" t="n">
        <f aca="false">SUM(B11:B39)</f>
        <v>0</v>
      </c>
      <c r="C40" s="39" t="n">
        <f aca="false">SUM(C11:C39)</f>
        <v>0</v>
      </c>
      <c r="D40" s="39" t="n">
        <f aca="false">SUM(D11:D39)</f>
        <v>0</v>
      </c>
      <c r="E40" s="39" t="n">
        <f aca="false">SUM(E11:E39)</f>
        <v>0</v>
      </c>
      <c r="F40" s="39" t="n">
        <f aca="false">SUM(F11:F39)</f>
        <v>0</v>
      </c>
      <c r="G40" s="39" t="n">
        <f aca="false">SUM(G11:G39)</f>
        <v>0</v>
      </c>
      <c r="H40" s="39" t="n">
        <f aca="false">SUM(H11:H39)</f>
        <v>0</v>
      </c>
      <c r="I40" s="39" t="n">
        <f aca="false">SUM(I11:I39)</f>
        <v>0</v>
      </c>
      <c r="J40" s="39" t="n">
        <f aca="false">SUM(J11:J39)</f>
        <v>0</v>
      </c>
      <c r="K40" s="39" t="n">
        <f aca="false">SUM(K11:K39)</f>
        <v>0</v>
      </c>
      <c r="L40" s="39" t="n">
        <f aca="false">SUM(L11:L39)</f>
        <v>0</v>
      </c>
      <c r="M40" s="39" t="n">
        <f aca="false">SUM(M11:M39)</f>
        <v>0</v>
      </c>
      <c r="N40" s="39" t="n">
        <f aca="false">SUM(N11:N39)</f>
        <v>0</v>
      </c>
      <c r="O40" s="39" t="n">
        <f aca="false">SUM(O11:O39)</f>
        <v>0</v>
      </c>
      <c r="P40" s="39" t="n">
        <f aca="false">SUM(P11:P39)</f>
        <v>0</v>
      </c>
      <c r="Q40" s="39" t="n">
        <f aca="false">SUM(Q11:Q39)</f>
        <v>0</v>
      </c>
    </row>
    <row r="41" customFormat="false" ht="17.25" hidden="false" customHeight="true" outlineLevel="0" collapsed="false">
      <c r="A41" s="41"/>
    </row>
    <row r="42" customFormat="false" ht="17.25" hidden="false" customHeight="true" outlineLevel="0" collapsed="false">
      <c r="A42" s="41"/>
    </row>
    <row r="43" customFormat="false" ht="17.25" hidden="false" customHeight="true" outlineLevel="0" collapsed="false">
      <c r="A43" s="41"/>
    </row>
    <row r="44" customFormat="false" ht="17.25" hidden="false" customHeight="true" outlineLevel="0" collapsed="false">
      <c r="A44" s="41"/>
    </row>
  </sheetData>
  <sheetProtection algorithmName="SHA-512" hashValue="+SWZHEH7b/m6SlpDU4ZbSQmuhIV3b/IHm+CFqoulMp59OoYf5TXlI8/UpRG8FeLHLheBdYArQpkorvdQblde6A==" saltValue="Mou4wBNwQUa353RqC43BgA==" spinCount="100000" sheet="true" objects="true" scenarios="true"/>
  <protectedRanges>
    <protectedRange name="edit" sqref="B11:Q39"/>
  </protectedRanges>
  <mergeCells count="22">
    <mergeCell ref="A3:Q3"/>
    <mergeCell ref="A5:A8"/>
    <mergeCell ref="B5:B8"/>
    <mergeCell ref="C5:F5"/>
    <mergeCell ref="G5:G8"/>
    <mergeCell ref="H5:H8"/>
    <mergeCell ref="I5:I8"/>
    <mergeCell ref="J5:J8"/>
    <mergeCell ref="K5:K8"/>
    <mergeCell ref="L5:P5"/>
    <mergeCell ref="Q5:Q8"/>
    <mergeCell ref="C6:C8"/>
    <mergeCell ref="D6:F6"/>
    <mergeCell ref="L6:L8"/>
    <mergeCell ref="M6:P6"/>
    <mergeCell ref="D7:D8"/>
    <mergeCell ref="E7:E8"/>
    <mergeCell ref="F7:F8"/>
    <mergeCell ref="M7:M8"/>
    <mergeCell ref="N7:O7"/>
    <mergeCell ref="P7:P8"/>
    <mergeCell ref="A10:Q1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Q44"/>
  <sheetViews>
    <sheetView showFormulas="false" showGridLines="true" showRowColHeaders="true" showZeros="false" rightToLeft="false" tabSelected="false" showOutlineSymbols="true" defaultGridColor="true" view="pageBreakPreview" topLeftCell="A5" colorId="64" zoomScale="100" zoomScaleNormal="40" zoomScalePageLayoutView="100" workbookViewId="0">
      <selection pane="topLeft" activeCell="B11" activeCellId="0" sqref="B11"/>
    </sheetView>
  </sheetViews>
  <sheetFormatPr defaultColWidth="9.1484375" defaultRowHeight="12.75" zeroHeight="false" outlineLevelRow="0" outlineLevelCol="0"/>
  <cols>
    <col collapsed="false" customWidth="true" hidden="false" outlineLevel="0" max="1" min="1" style="24" width="85.71"/>
    <col collapsed="false" customWidth="true" hidden="false" outlineLevel="0" max="2" min="2" style="24" width="17.57"/>
    <col collapsed="false" customWidth="true" hidden="false" outlineLevel="0" max="3" min="3" style="24" width="13.71"/>
    <col collapsed="false" customWidth="true" hidden="false" outlineLevel="0" max="4" min="4" style="24" width="17.86"/>
    <col collapsed="false" customWidth="true" hidden="false" outlineLevel="0" max="5" min="5" style="24" width="18.14"/>
    <col collapsed="false" customWidth="true" hidden="false" outlineLevel="0" max="6" min="6" style="24" width="15.71"/>
    <col collapsed="false" customWidth="true" hidden="false" outlineLevel="0" max="7" min="7" style="24" width="24.71"/>
    <col collapsed="false" customWidth="true" hidden="false" outlineLevel="0" max="8" min="8" style="24" width="27.15"/>
    <col collapsed="false" customWidth="true" hidden="false" outlineLevel="0" max="9" min="9" style="24" width="18.57"/>
    <col collapsed="false" customWidth="true" hidden="false" outlineLevel="0" max="10" min="10" style="24" width="29.57"/>
    <col collapsed="false" customWidth="true" hidden="false" outlineLevel="0" max="11" min="11" style="24" width="23.14"/>
    <col collapsed="false" customWidth="true" hidden="false" outlineLevel="0" max="12" min="12" style="24" width="18.42"/>
    <col collapsed="false" customWidth="true" hidden="false" outlineLevel="0" max="13" min="13" style="24" width="23.29"/>
    <col collapsed="false" customWidth="true" hidden="false" outlineLevel="0" max="14" min="14" style="24" width="14.57"/>
    <col collapsed="false" customWidth="true" hidden="false" outlineLevel="0" max="16" min="15" style="24" width="19.42"/>
    <col collapsed="false" customWidth="true" hidden="false" outlineLevel="0" max="17" min="17" style="24" width="19.14"/>
    <col collapsed="false" customWidth="true" hidden="false" outlineLevel="0" max="18" min="18" style="24" width="19.71"/>
    <col collapsed="false" customWidth="false" hidden="false" outlineLevel="0" max="16384" min="19" style="24" width="9.14"/>
  </cols>
  <sheetData>
    <row r="3" customFormat="false" ht="38.25" hidden="false" customHeight="true" outlineLevel="0" collapsed="false">
      <c r="A3" s="25" t="s">
        <v>77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5" s="28" customFormat="true" ht="30.75" hidden="false" customHeight="true" outlineLevel="0" collapsed="false">
      <c r="A5" s="26" t="s">
        <v>1</v>
      </c>
      <c r="B5" s="26" t="s">
        <v>2</v>
      </c>
      <c r="C5" s="26" t="s">
        <v>3</v>
      </c>
      <c r="D5" s="26"/>
      <c r="E5" s="26"/>
      <c r="F5" s="26"/>
      <c r="G5" s="26" t="s">
        <v>4</v>
      </c>
      <c r="H5" s="26" t="s">
        <v>5</v>
      </c>
      <c r="I5" s="26" t="s">
        <v>6</v>
      </c>
      <c r="J5" s="27" t="s">
        <v>7</v>
      </c>
      <c r="K5" s="26" t="s">
        <v>8</v>
      </c>
      <c r="L5" s="26" t="s">
        <v>9</v>
      </c>
      <c r="M5" s="26"/>
      <c r="N5" s="26"/>
      <c r="O5" s="26"/>
      <c r="P5" s="26"/>
      <c r="Q5" s="26" t="s">
        <v>10</v>
      </c>
    </row>
    <row r="6" s="28" customFormat="true" ht="13.5" hidden="false" customHeight="true" outlineLevel="0" collapsed="false">
      <c r="A6" s="26"/>
      <c r="B6" s="26"/>
      <c r="C6" s="27" t="s">
        <v>11</v>
      </c>
      <c r="D6" s="26" t="s">
        <v>12</v>
      </c>
      <c r="E6" s="26"/>
      <c r="F6" s="26"/>
      <c r="G6" s="26"/>
      <c r="H6" s="26"/>
      <c r="I6" s="26"/>
      <c r="J6" s="27"/>
      <c r="K6" s="26"/>
      <c r="L6" s="27" t="s">
        <v>13</v>
      </c>
      <c r="M6" s="29" t="s">
        <v>14</v>
      </c>
      <c r="N6" s="29"/>
      <c r="O6" s="29"/>
      <c r="P6" s="29"/>
      <c r="Q6" s="26"/>
    </row>
    <row r="7" s="28" customFormat="true" ht="63.75" hidden="false" customHeight="true" outlineLevel="0" collapsed="false">
      <c r="A7" s="26"/>
      <c r="B7" s="26"/>
      <c r="C7" s="27"/>
      <c r="D7" s="26" t="s">
        <v>15</v>
      </c>
      <c r="E7" s="26" t="s">
        <v>16</v>
      </c>
      <c r="F7" s="26" t="s">
        <v>17</v>
      </c>
      <c r="G7" s="26"/>
      <c r="H7" s="26"/>
      <c r="I7" s="26"/>
      <c r="J7" s="27"/>
      <c r="K7" s="26"/>
      <c r="L7" s="27"/>
      <c r="M7" s="26" t="s">
        <v>18</v>
      </c>
      <c r="N7" s="26" t="s">
        <v>19</v>
      </c>
      <c r="O7" s="26"/>
      <c r="P7" s="26" t="s">
        <v>20</v>
      </c>
      <c r="Q7" s="26"/>
    </row>
    <row r="8" customFormat="false" ht="24.75" hidden="false" customHeight="true" outlineLevel="0" collapsed="false">
      <c r="A8" s="26"/>
      <c r="B8" s="26"/>
      <c r="C8" s="27"/>
      <c r="D8" s="26"/>
      <c r="E8" s="26"/>
      <c r="F8" s="26"/>
      <c r="G8" s="26"/>
      <c r="H8" s="26"/>
      <c r="I8" s="26"/>
      <c r="J8" s="27"/>
      <c r="K8" s="26"/>
      <c r="L8" s="27"/>
      <c r="M8" s="26"/>
      <c r="N8" s="30" t="s">
        <v>21</v>
      </c>
      <c r="O8" s="30" t="s">
        <v>22</v>
      </c>
      <c r="P8" s="26"/>
      <c r="Q8" s="26"/>
    </row>
    <row r="9" customFormat="false" ht="12.75" hidden="false" customHeight="false" outlineLevel="0" collapsed="false">
      <c r="A9" s="31" t="n">
        <v>1</v>
      </c>
      <c r="B9" s="31" t="n">
        <v>2</v>
      </c>
      <c r="C9" s="31" t="n">
        <v>3</v>
      </c>
      <c r="D9" s="31" t="n">
        <v>4</v>
      </c>
      <c r="E9" s="31" t="n">
        <v>5</v>
      </c>
      <c r="F9" s="31" t="n">
        <v>6</v>
      </c>
      <c r="G9" s="31" t="n">
        <v>7</v>
      </c>
      <c r="H9" s="31" t="n">
        <v>8</v>
      </c>
      <c r="I9" s="31" t="n">
        <v>9</v>
      </c>
      <c r="J9" s="31" t="n">
        <v>10</v>
      </c>
      <c r="K9" s="31" t="n">
        <v>11</v>
      </c>
      <c r="L9" s="31" t="n">
        <v>12</v>
      </c>
      <c r="M9" s="31" t="n">
        <v>13</v>
      </c>
      <c r="N9" s="31" t="n">
        <v>14</v>
      </c>
      <c r="O9" s="31" t="n">
        <v>15</v>
      </c>
      <c r="P9" s="31" t="n">
        <v>16</v>
      </c>
      <c r="Q9" s="31" t="n">
        <v>17</v>
      </c>
    </row>
    <row r="10" s="33" customFormat="true" ht="88.5" hidden="false" customHeight="true" outlineLevel="0" collapsed="false">
      <c r="A10" s="119" t="s">
        <v>155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</row>
    <row r="11" s="33" customFormat="true" ht="36" hidden="false" customHeight="true" outlineLevel="0" collapsed="false">
      <c r="A11" s="34" t="s">
        <v>78</v>
      </c>
      <c r="B11" s="107"/>
      <c r="C11" s="107" t="n">
        <v>0</v>
      </c>
      <c r="D11" s="107"/>
      <c r="E11" s="107"/>
      <c r="F11" s="107"/>
      <c r="G11" s="107"/>
      <c r="H11" s="107"/>
      <c r="I11" s="107"/>
      <c r="J11" s="107"/>
      <c r="K11" s="108"/>
      <c r="L11" s="107"/>
      <c r="M11" s="107"/>
      <c r="N11" s="107"/>
      <c r="O11" s="107"/>
      <c r="P11" s="107"/>
      <c r="Q11" s="107"/>
    </row>
    <row r="12" s="33" customFormat="true" ht="36" hidden="false" customHeight="true" outlineLevel="0" collapsed="false">
      <c r="A12" s="34" t="s">
        <v>79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8"/>
      <c r="L12" s="107"/>
      <c r="M12" s="107"/>
      <c r="N12" s="107"/>
      <c r="O12" s="107"/>
      <c r="P12" s="107"/>
      <c r="Q12" s="107"/>
    </row>
    <row r="13" s="33" customFormat="true" ht="36" hidden="false" customHeight="true" outlineLevel="0" collapsed="false">
      <c r="A13" s="34" t="s">
        <v>80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8"/>
      <c r="L13" s="107"/>
      <c r="M13" s="107"/>
      <c r="N13" s="107"/>
      <c r="O13" s="107"/>
      <c r="P13" s="107"/>
      <c r="Q13" s="107"/>
    </row>
    <row r="14" s="33" customFormat="true" ht="36" hidden="false" customHeight="true" outlineLevel="0" collapsed="false">
      <c r="A14" s="34" t="s">
        <v>81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8"/>
      <c r="L14" s="107"/>
      <c r="M14" s="107"/>
      <c r="N14" s="107"/>
      <c r="O14" s="107"/>
      <c r="P14" s="107"/>
      <c r="Q14" s="107"/>
    </row>
    <row r="15" s="33" customFormat="true" ht="36" hidden="false" customHeight="true" outlineLevel="0" collapsed="false">
      <c r="A15" s="34" t="s">
        <v>82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8"/>
      <c r="L15" s="107"/>
      <c r="M15" s="107"/>
      <c r="N15" s="107"/>
      <c r="O15" s="107"/>
      <c r="P15" s="107"/>
      <c r="Q15" s="107"/>
    </row>
    <row r="16" s="33" customFormat="true" ht="36" hidden="false" customHeight="true" outlineLevel="0" collapsed="false">
      <c r="A16" s="34" t="s">
        <v>83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8"/>
      <c r="L16" s="107"/>
      <c r="M16" s="107"/>
      <c r="N16" s="107"/>
      <c r="O16" s="107"/>
      <c r="P16" s="107"/>
      <c r="Q16" s="107"/>
    </row>
    <row r="17" s="33" customFormat="true" ht="36" hidden="false" customHeight="true" outlineLevel="0" collapsed="false">
      <c r="A17" s="34" t="s">
        <v>84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08"/>
      <c r="L17" s="107"/>
      <c r="M17" s="107"/>
      <c r="N17" s="107"/>
      <c r="O17" s="107"/>
      <c r="P17" s="107"/>
      <c r="Q17" s="107"/>
    </row>
    <row r="18" s="33" customFormat="true" ht="36" hidden="false" customHeight="true" outlineLevel="0" collapsed="false">
      <c r="A18" s="34" t="s">
        <v>85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08"/>
      <c r="L18" s="107"/>
      <c r="M18" s="107"/>
      <c r="N18" s="107"/>
      <c r="O18" s="107"/>
      <c r="P18" s="107"/>
      <c r="Q18" s="107"/>
    </row>
    <row r="19" s="33" customFormat="true" ht="36" hidden="false" customHeight="true" outlineLevel="0" collapsed="false">
      <c r="A19" s="34" t="s">
        <v>86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8"/>
      <c r="L19" s="107"/>
      <c r="M19" s="107"/>
      <c r="N19" s="107"/>
      <c r="O19" s="107"/>
      <c r="P19" s="107"/>
      <c r="Q19" s="107"/>
    </row>
    <row r="20" s="33" customFormat="true" ht="36" hidden="false" customHeight="true" outlineLevel="0" collapsed="false">
      <c r="A20" s="34" t="s">
        <v>87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8"/>
      <c r="L20" s="107"/>
      <c r="M20" s="107"/>
      <c r="N20" s="107"/>
      <c r="O20" s="107"/>
      <c r="P20" s="107"/>
      <c r="Q20" s="107"/>
    </row>
    <row r="21" s="33" customFormat="true" ht="36" hidden="false" customHeight="true" outlineLevel="0" collapsed="false">
      <c r="A21" s="34" t="s">
        <v>88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8"/>
      <c r="L21" s="107"/>
      <c r="M21" s="107"/>
      <c r="N21" s="107"/>
      <c r="O21" s="107"/>
      <c r="P21" s="107"/>
      <c r="Q21" s="107"/>
    </row>
    <row r="22" s="33" customFormat="true" ht="36" hidden="false" customHeight="true" outlineLevel="0" collapsed="false">
      <c r="A22" s="34" t="s">
        <v>89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8"/>
      <c r="L22" s="107"/>
      <c r="M22" s="107"/>
      <c r="N22" s="107"/>
      <c r="O22" s="107"/>
      <c r="P22" s="107"/>
      <c r="Q22" s="107"/>
    </row>
    <row r="23" s="33" customFormat="true" ht="36" hidden="false" customHeight="true" outlineLevel="0" collapsed="false">
      <c r="A23" s="34" t="s">
        <v>90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8"/>
      <c r="L23" s="107"/>
      <c r="M23" s="107"/>
      <c r="N23" s="107"/>
      <c r="O23" s="107"/>
      <c r="P23" s="107"/>
      <c r="Q23" s="107"/>
    </row>
    <row r="24" s="33" customFormat="true" ht="36" hidden="false" customHeight="true" outlineLevel="0" collapsed="false">
      <c r="A24" s="34" t="s">
        <v>91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8"/>
      <c r="L24" s="107"/>
      <c r="M24" s="107"/>
      <c r="N24" s="107"/>
      <c r="O24" s="107"/>
      <c r="P24" s="107"/>
      <c r="Q24" s="107"/>
    </row>
    <row r="25" s="33" customFormat="true" ht="36" hidden="false" customHeight="true" outlineLevel="0" collapsed="false">
      <c r="A25" s="34" t="s">
        <v>92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8"/>
      <c r="L25" s="107"/>
      <c r="M25" s="107"/>
      <c r="N25" s="107"/>
      <c r="O25" s="107"/>
      <c r="P25" s="107"/>
      <c r="Q25" s="107"/>
    </row>
    <row r="26" s="33" customFormat="true" ht="36" hidden="false" customHeight="true" outlineLevel="0" collapsed="false">
      <c r="A26" s="34" t="s">
        <v>93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8"/>
      <c r="L26" s="107"/>
      <c r="M26" s="107"/>
      <c r="N26" s="107"/>
      <c r="O26" s="107"/>
      <c r="P26" s="107"/>
      <c r="Q26" s="107"/>
    </row>
    <row r="27" s="33" customFormat="true" ht="36" hidden="false" customHeight="true" outlineLevel="0" collapsed="false">
      <c r="A27" s="34" t="s">
        <v>94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08"/>
      <c r="L27" s="107"/>
      <c r="M27" s="107"/>
      <c r="N27" s="107"/>
      <c r="O27" s="107"/>
      <c r="P27" s="107"/>
      <c r="Q27" s="107"/>
    </row>
    <row r="28" s="33" customFormat="true" ht="36" hidden="false" customHeight="true" outlineLevel="0" collapsed="false">
      <c r="A28" s="34" t="s">
        <v>95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8"/>
      <c r="L28" s="107"/>
      <c r="M28" s="107"/>
      <c r="N28" s="107"/>
      <c r="O28" s="107"/>
      <c r="P28" s="107"/>
      <c r="Q28" s="107"/>
    </row>
    <row r="29" s="33" customFormat="true" ht="36" hidden="false" customHeight="true" outlineLevel="0" collapsed="false">
      <c r="A29" s="34" t="s">
        <v>96</v>
      </c>
      <c r="B29" s="107"/>
      <c r="C29" s="107"/>
      <c r="D29" s="107"/>
      <c r="E29" s="107"/>
      <c r="F29" s="107"/>
      <c r="G29" s="107"/>
      <c r="H29" s="107"/>
      <c r="I29" s="107"/>
      <c r="J29" s="107"/>
      <c r="K29" s="108"/>
      <c r="L29" s="107"/>
      <c r="M29" s="107"/>
      <c r="N29" s="107"/>
      <c r="O29" s="107"/>
      <c r="P29" s="107"/>
      <c r="Q29" s="107"/>
    </row>
    <row r="30" s="33" customFormat="true" ht="36" hidden="false" customHeight="true" outlineLevel="0" collapsed="false">
      <c r="A30" s="34" t="s">
        <v>97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8"/>
      <c r="L30" s="107"/>
      <c r="M30" s="107"/>
      <c r="N30" s="107"/>
      <c r="O30" s="107"/>
      <c r="P30" s="107"/>
      <c r="Q30" s="107"/>
    </row>
    <row r="31" s="33" customFormat="true" ht="36" hidden="false" customHeight="true" outlineLevel="0" collapsed="false">
      <c r="A31" s="34" t="s">
        <v>98</v>
      </c>
      <c r="B31" s="107"/>
      <c r="C31" s="107"/>
      <c r="D31" s="107"/>
      <c r="E31" s="107"/>
      <c r="F31" s="107"/>
      <c r="G31" s="107"/>
      <c r="H31" s="107"/>
      <c r="I31" s="107"/>
      <c r="J31" s="107"/>
      <c r="K31" s="108"/>
      <c r="L31" s="107"/>
      <c r="M31" s="107"/>
      <c r="N31" s="107"/>
      <c r="O31" s="107"/>
      <c r="P31" s="107"/>
      <c r="Q31" s="107"/>
    </row>
    <row r="32" s="33" customFormat="true" ht="36" hidden="false" customHeight="true" outlineLevel="0" collapsed="false">
      <c r="A32" s="34" t="s">
        <v>99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8"/>
      <c r="L32" s="107"/>
      <c r="M32" s="107"/>
      <c r="N32" s="107"/>
      <c r="O32" s="107"/>
      <c r="P32" s="107"/>
      <c r="Q32" s="107"/>
    </row>
    <row r="33" s="33" customFormat="true" ht="36" hidden="false" customHeight="true" outlineLevel="0" collapsed="false">
      <c r="A33" s="34" t="s">
        <v>100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8"/>
      <c r="L33" s="107"/>
      <c r="M33" s="107"/>
      <c r="N33" s="107"/>
      <c r="O33" s="107"/>
      <c r="P33" s="107"/>
      <c r="Q33" s="107"/>
    </row>
    <row r="34" s="33" customFormat="true" ht="36" hidden="false" customHeight="true" outlineLevel="0" collapsed="false">
      <c r="A34" s="34" t="s">
        <v>101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8"/>
      <c r="L34" s="107"/>
      <c r="M34" s="107"/>
      <c r="N34" s="107"/>
      <c r="O34" s="107"/>
      <c r="P34" s="107"/>
      <c r="Q34" s="107"/>
    </row>
    <row r="35" s="33" customFormat="true" ht="36" hidden="false" customHeight="true" outlineLevel="0" collapsed="false">
      <c r="A35" s="34" t="s">
        <v>102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8"/>
      <c r="L35" s="107"/>
      <c r="M35" s="107"/>
      <c r="N35" s="107"/>
      <c r="O35" s="107"/>
      <c r="P35" s="107"/>
      <c r="Q35" s="107"/>
    </row>
    <row r="36" s="33" customFormat="true" ht="36" hidden="false" customHeight="true" outlineLevel="0" collapsed="false">
      <c r="A36" s="66" t="s">
        <v>103</v>
      </c>
      <c r="B36" s="107"/>
      <c r="C36" s="107"/>
      <c r="D36" s="107"/>
      <c r="E36" s="107"/>
      <c r="F36" s="107"/>
      <c r="G36" s="107"/>
      <c r="H36" s="107"/>
      <c r="I36" s="107"/>
      <c r="J36" s="107"/>
      <c r="K36" s="108"/>
      <c r="L36" s="107"/>
      <c r="M36" s="107"/>
      <c r="N36" s="107"/>
      <c r="O36" s="107"/>
      <c r="P36" s="107"/>
      <c r="Q36" s="107"/>
    </row>
    <row r="37" s="33" customFormat="true" ht="36" hidden="false" customHeight="true" outlineLevel="0" collapsed="false">
      <c r="A37" s="34" t="s">
        <v>104</v>
      </c>
      <c r="B37" s="107"/>
      <c r="C37" s="107"/>
      <c r="D37" s="107"/>
      <c r="E37" s="107"/>
      <c r="F37" s="107"/>
      <c r="G37" s="107"/>
      <c r="H37" s="107"/>
      <c r="I37" s="107"/>
      <c r="J37" s="107"/>
      <c r="K37" s="108"/>
      <c r="L37" s="107"/>
      <c r="M37" s="107"/>
      <c r="N37" s="107"/>
      <c r="O37" s="107"/>
      <c r="P37" s="107"/>
      <c r="Q37" s="107"/>
    </row>
    <row r="38" s="33" customFormat="true" ht="36" hidden="false" customHeight="true" outlineLevel="0" collapsed="false">
      <c r="A38" s="34" t="s">
        <v>105</v>
      </c>
      <c r="B38" s="107"/>
      <c r="C38" s="107"/>
      <c r="D38" s="107"/>
      <c r="E38" s="107"/>
      <c r="F38" s="107"/>
      <c r="G38" s="107"/>
      <c r="H38" s="107"/>
      <c r="I38" s="107"/>
      <c r="J38" s="107"/>
      <c r="K38" s="108"/>
      <c r="L38" s="107"/>
      <c r="M38" s="107"/>
      <c r="N38" s="107"/>
      <c r="O38" s="107"/>
      <c r="P38" s="107"/>
      <c r="Q38" s="107"/>
    </row>
    <row r="39" s="33" customFormat="true" ht="36" hidden="false" customHeight="true" outlineLevel="0" collapsed="false">
      <c r="A39" s="34" t="s">
        <v>106</v>
      </c>
      <c r="B39" s="107"/>
      <c r="C39" s="107"/>
      <c r="D39" s="107"/>
      <c r="E39" s="107"/>
      <c r="F39" s="107"/>
      <c r="G39" s="107"/>
      <c r="H39" s="107"/>
      <c r="I39" s="107"/>
      <c r="J39" s="107"/>
      <c r="K39" s="108"/>
      <c r="L39" s="107"/>
      <c r="M39" s="107"/>
      <c r="N39" s="107"/>
      <c r="O39" s="107"/>
      <c r="P39" s="107"/>
      <c r="Q39" s="107"/>
    </row>
    <row r="40" customFormat="false" ht="32.25" hidden="false" customHeight="true" outlineLevel="0" collapsed="false">
      <c r="A40" s="38" t="s">
        <v>107</v>
      </c>
      <c r="B40" s="39" t="n">
        <f aca="false">SUM(B11:B39)</f>
        <v>0</v>
      </c>
      <c r="C40" s="39" t="n">
        <f aca="false">SUM(C11:C39)</f>
        <v>0</v>
      </c>
      <c r="D40" s="39" t="n">
        <f aca="false">SUM(D11:D39)</f>
        <v>0</v>
      </c>
      <c r="E40" s="39" t="n">
        <f aca="false">SUM(E11:E39)</f>
        <v>0</v>
      </c>
      <c r="F40" s="39" t="n">
        <f aca="false">SUM(F11:F39)</f>
        <v>0</v>
      </c>
      <c r="G40" s="39" t="n">
        <f aca="false">SUM(G11:G39)</f>
        <v>0</v>
      </c>
      <c r="H40" s="39" t="n">
        <f aca="false">SUM(H11:H39)</f>
        <v>0</v>
      </c>
      <c r="I40" s="39" t="n">
        <f aca="false">SUM(I11:I39)</f>
        <v>0</v>
      </c>
      <c r="J40" s="39" t="n">
        <f aca="false">SUM(J11:J39)</f>
        <v>0</v>
      </c>
      <c r="K40" s="39" t="n">
        <f aca="false">SUM(K11:K39)</f>
        <v>0</v>
      </c>
      <c r="L40" s="39" t="n">
        <f aca="false">SUM(L11:L39)</f>
        <v>0</v>
      </c>
      <c r="M40" s="39" t="n">
        <f aca="false">SUM(M11:M39)</f>
        <v>0</v>
      </c>
      <c r="N40" s="39" t="n">
        <f aca="false">SUM(N11:N39)</f>
        <v>0</v>
      </c>
      <c r="O40" s="39" t="n">
        <f aca="false">SUM(O11:O39)</f>
        <v>0</v>
      </c>
      <c r="P40" s="39" t="n">
        <f aca="false">SUM(P11:P39)</f>
        <v>0</v>
      </c>
      <c r="Q40" s="39" t="n">
        <f aca="false">SUM(Q11:Q39)</f>
        <v>0</v>
      </c>
    </row>
    <row r="41" customFormat="false" ht="17.25" hidden="false" customHeight="true" outlineLevel="0" collapsed="false">
      <c r="A41" s="41"/>
    </row>
    <row r="42" customFormat="false" ht="17.25" hidden="false" customHeight="true" outlineLevel="0" collapsed="false">
      <c r="A42" s="41"/>
    </row>
    <row r="43" customFormat="false" ht="17.25" hidden="false" customHeight="true" outlineLevel="0" collapsed="false">
      <c r="A43" s="41"/>
    </row>
    <row r="44" customFormat="false" ht="17.25" hidden="false" customHeight="true" outlineLevel="0" collapsed="false">
      <c r="A44" s="41"/>
    </row>
  </sheetData>
  <sheetProtection algorithmName="SHA-512" hashValue="sj56dDn7TF7QqwbI52TIPTaUVFLqV2cIVAnYP7pn4ii/Yq/BsaP0Q2jqH3Fq2+E5UD2vqW2S9S5/V8EXS212zw==" saltValue="qqFc5hwItvrpjCHRaw+y6Q==" spinCount="100000" sheet="true" objects="true" scenarios="true"/>
  <protectedRanges>
    <protectedRange name="edit" sqref="B11:Q39"/>
  </protectedRanges>
  <mergeCells count="22">
    <mergeCell ref="A3:Q3"/>
    <mergeCell ref="A5:A8"/>
    <mergeCell ref="B5:B8"/>
    <mergeCell ref="C5:F5"/>
    <mergeCell ref="G5:G8"/>
    <mergeCell ref="H5:H8"/>
    <mergeCell ref="I5:I8"/>
    <mergeCell ref="J5:J8"/>
    <mergeCell ref="K5:K8"/>
    <mergeCell ref="L5:P5"/>
    <mergeCell ref="Q5:Q8"/>
    <mergeCell ref="C6:C8"/>
    <mergeCell ref="D6:F6"/>
    <mergeCell ref="L6:L8"/>
    <mergeCell ref="M6:P6"/>
    <mergeCell ref="D7:D8"/>
    <mergeCell ref="E7:E8"/>
    <mergeCell ref="F7:F8"/>
    <mergeCell ref="M7:M8"/>
    <mergeCell ref="N7:O7"/>
    <mergeCell ref="P7:P8"/>
    <mergeCell ref="A10:Q1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V43"/>
  <sheetViews>
    <sheetView showFormulas="false" showGridLines="true" showRowColHeaders="true" showZeros="false" rightToLeft="false" tabSelected="false" showOutlineSymbols="true" defaultGridColor="true" view="pageBreakPreview" topLeftCell="A1" colorId="64" zoomScale="100" zoomScaleNormal="55" zoomScalePageLayoutView="100" workbookViewId="0">
      <selection pane="topLeft" activeCell="J63" activeCellId="0" sqref="J63"/>
    </sheetView>
  </sheetViews>
  <sheetFormatPr defaultColWidth="9.1484375" defaultRowHeight="12.75" zeroHeight="false" outlineLevelRow="0" outlineLevelCol="0"/>
  <cols>
    <col collapsed="false" customWidth="true" hidden="false" outlineLevel="0" max="1" min="1" style="2" width="89.29"/>
    <col collapsed="false" customWidth="true" hidden="false" outlineLevel="0" max="2" min="2" style="146" width="17.57"/>
    <col collapsed="false" customWidth="true" hidden="false" outlineLevel="0" max="3" min="3" style="146" width="19.42"/>
    <col collapsed="false" customWidth="true" hidden="false" outlineLevel="0" max="4" min="4" style="146" width="37.29"/>
    <col collapsed="false" customWidth="true" hidden="false" outlineLevel="0" max="5" min="5" style="146" width="21"/>
    <col collapsed="false" customWidth="true" hidden="false" outlineLevel="0" max="6" min="6" style="146" width="17.71"/>
    <col collapsed="false" customWidth="true" hidden="false" outlineLevel="0" max="9" min="7" style="146" width="23.14"/>
    <col collapsed="false" customWidth="true" hidden="false" outlineLevel="0" max="10" min="10" style="146" width="25.29"/>
    <col collapsed="false" customWidth="true" hidden="false" outlineLevel="0" max="11" min="11" style="146" width="23.14"/>
    <col collapsed="false" customWidth="true" hidden="false" outlineLevel="0" max="12" min="12" style="146" width="20.85"/>
    <col collapsed="false" customWidth="true" hidden="false" outlineLevel="0" max="13" min="13" style="146" width="21"/>
    <col collapsed="false" customWidth="true" hidden="false" outlineLevel="0" max="16" min="14" style="146" width="19.42"/>
    <col collapsed="false" customWidth="true" hidden="false" outlineLevel="0" max="17" min="17" style="146" width="19.14"/>
    <col collapsed="false" customWidth="true" hidden="false" outlineLevel="0" max="18" min="18" style="2" width="36"/>
    <col collapsed="false" customWidth="true" hidden="false" outlineLevel="0" max="19" min="19" style="2" width="30.57"/>
    <col collapsed="false" customWidth="false" hidden="false" outlineLevel="0" max="21" min="20" style="2" width="9.14"/>
    <col collapsed="false" customWidth="true" hidden="false" outlineLevel="0" max="22" min="22" style="2" width="11"/>
    <col collapsed="false" customWidth="false" hidden="false" outlineLevel="0" max="16384" min="23" style="2" width="9.14"/>
  </cols>
  <sheetData>
    <row r="1" customFormat="false" ht="12.75" hidden="false" customHeight="false" outlineLevel="0" collapsed="false">
      <c r="A1" s="147"/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</row>
    <row r="2" customFormat="false" ht="12.75" hidden="false" customHeight="false" outlineLevel="0" collapsed="false">
      <c r="A2" s="147"/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</row>
    <row r="3" customFormat="false" ht="38.25" hidden="false" customHeight="true" outlineLevel="0" collapsed="false">
      <c r="A3" s="149" t="s">
        <v>156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</row>
    <row r="4" customFormat="false" ht="12.75" hidden="false" customHeight="false" outlineLevel="0" collapsed="false">
      <c r="A4" s="147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</row>
    <row r="5" s="9" customFormat="true" ht="30.75" hidden="false" customHeight="true" outlineLevel="0" collapsed="false">
      <c r="A5" s="150"/>
      <c r="B5" s="150" t="s">
        <v>157</v>
      </c>
      <c r="C5" s="150" t="s">
        <v>3</v>
      </c>
      <c r="D5" s="150"/>
      <c r="E5" s="150"/>
      <c r="F5" s="150"/>
      <c r="G5" s="150" t="s">
        <v>158</v>
      </c>
      <c r="H5" s="150" t="s">
        <v>5</v>
      </c>
      <c r="I5" s="150" t="s">
        <v>6</v>
      </c>
      <c r="J5" s="150" t="s">
        <v>7</v>
      </c>
      <c r="K5" s="150" t="s">
        <v>159</v>
      </c>
      <c r="L5" s="150" t="s">
        <v>160</v>
      </c>
      <c r="M5" s="150"/>
      <c r="N5" s="150"/>
      <c r="O5" s="150"/>
      <c r="P5" s="150"/>
      <c r="Q5" s="151" t="s">
        <v>161</v>
      </c>
    </row>
    <row r="6" s="9" customFormat="true" ht="13.5" hidden="false" customHeight="true" outlineLevel="0" collapsed="false">
      <c r="A6" s="150"/>
      <c r="B6" s="150"/>
      <c r="C6" s="152" t="s">
        <v>11</v>
      </c>
      <c r="D6" s="150" t="s">
        <v>12</v>
      </c>
      <c r="E6" s="150"/>
      <c r="F6" s="150"/>
      <c r="G6" s="150"/>
      <c r="H6" s="150"/>
      <c r="I6" s="150"/>
      <c r="J6" s="150"/>
      <c r="K6" s="150"/>
      <c r="L6" s="153" t="s">
        <v>13</v>
      </c>
      <c r="M6" s="154" t="s">
        <v>14</v>
      </c>
      <c r="N6" s="154"/>
      <c r="O6" s="154"/>
      <c r="P6" s="154"/>
      <c r="Q6" s="151"/>
    </row>
    <row r="7" s="9" customFormat="true" ht="63.75" hidden="false" customHeight="true" outlineLevel="0" collapsed="false">
      <c r="A7" s="150"/>
      <c r="B7" s="150"/>
      <c r="C7" s="152"/>
      <c r="D7" s="150" t="s">
        <v>162</v>
      </c>
      <c r="E7" s="150" t="s">
        <v>163</v>
      </c>
      <c r="F7" s="155" t="s">
        <v>17</v>
      </c>
      <c r="G7" s="150"/>
      <c r="H7" s="150"/>
      <c r="I7" s="150"/>
      <c r="J7" s="150"/>
      <c r="K7" s="150"/>
      <c r="L7" s="153"/>
      <c r="M7" s="150" t="s">
        <v>164</v>
      </c>
      <c r="N7" s="150" t="s">
        <v>19</v>
      </c>
      <c r="O7" s="150"/>
      <c r="P7" s="150" t="s">
        <v>20</v>
      </c>
      <c r="Q7" s="151"/>
    </row>
    <row r="8" customFormat="false" ht="46.5" hidden="false" customHeight="true" outlineLevel="0" collapsed="false">
      <c r="A8" s="150"/>
      <c r="B8" s="150"/>
      <c r="C8" s="152"/>
      <c r="D8" s="150"/>
      <c r="E8" s="150"/>
      <c r="F8" s="155"/>
      <c r="G8" s="150"/>
      <c r="H8" s="150"/>
      <c r="I8" s="150"/>
      <c r="J8" s="150"/>
      <c r="K8" s="150"/>
      <c r="L8" s="153"/>
      <c r="M8" s="150"/>
      <c r="N8" s="156" t="s">
        <v>21</v>
      </c>
      <c r="O8" s="156" t="s">
        <v>22</v>
      </c>
      <c r="P8" s="150"/>
      <c r="Q8" s="151"/>
      <c r="R8" s="157" t="s">
        <v>165</v>
      </c>
      <c r="S8" s="158" t="s">
        <v>166</v>
      </c>
    </row>
    <row r="9" customFormat="false" ht="12.75" hidden="false" customHeight="true" outlineLevel="0" collapsed="false">
      <c r="A9" s="159" t="n">
        <v>1</v>
      </c>
      <c r="B9" s="159" t="n">
        <v>2</v>
      </c>
      <c r="C9" s="159" t="n">
        <v>3</v>
      </c>
      <c r="D9" s="159" t="n">
        <v>4</v>
      </c>
      <c r="E9" s="159" t="n">
        <v>5</v>
      </c>
      <c r="F9" s="159" t="n">
        <v>6</v>
      </c>
      <c r="G9" s="159" t="n">
        <v>7</v>
      </c>
      <c r="H9" s="159" t="n">
        <v>8</v>
      </c>
      <c r="I9" s="159" t="n">
        <v>9</v>
      </c>
      <c r="J9" s="159" t="n">
        <v>10</v>
      </c>
      <c r="K9" s="159" t="n">
        <v>11</v>
      </c>
      <c r="L9" s="160" t="n">
        <v>12</v>
      </c>
      <c r="M9" s="159" t="n">
        <v>13</v>
      </c>
      <c r="N9" s="159" t="n">
        <v>14</v>
      </c>
      <c r="O9" s="159" t="n">
        <v>15</v>
      </c>
      <c r="P9" s="159" t="n">
        <v>16</v>
      </c>
      <c r="Q9" s="159" t="n">
        <v>17</v>
      </c>
    </row>
    <row r="10" customFormat="false" ht="12.75" hidden="false" customHeight="false" outlineLevel="0" collapsed="false">
      <c r="B10" s="161"/>
      <c r="C10" s="162"/>
      <c r="D10" s="161"/>
      <c r="E10" s="161"/>
      <c r="F10" s="161"/>
      <c r="G10" s="161"/>
      <c r="H10" s="161"/>
      <c r="I10" s="161"/>
      <c r="J10" s="161"/>
      <c r="K10" s="161"/>
      <c r="L10" s="160"/>
      <c r="M10" s="161"/>
      <c r="N10" s="161"/>
      <c r="O10" s="161"/>
      <c r="P10" s="161"/>
      <c r="Q10" s="161"/>
    </row>
    <row r="11" s="167" customFormat="true" ht="33" hidden="false" customHeight="true" outlineLevel="0" collapsed="false">
      <c r="A11" s="163" t="s">
        <v>78</v>
      </c>
      <c r="B11" s="164" t="n">
        <f aca="false">SUM('статья 5:статья 31'!b11)</f>
        <v>1</v>
      </c>
      <c r="C11" s="164" t="n">
        <f aca="false">SUM('статья 9 ч. 1:статья 31'!c11)</f>
        <v>3</v>
      </c>
      <c r="D11" s="164" t="n">
        <f aca="false">SUM('статья 9 ч. 1:статья 31'!d11)</f>
        <v>1</v>
      </c>
      <c r="E11" s="164" t="n">
        <f aca="false">SUM('статья 9 ч. 1:статья 31'!e11)</f>
        <v>2</v>
      </c>
      <c r="F11" s="164" t="n">
        <f aca="false">SUM('статья 9 ч. 1:статья 31'!f11)</f>
        <v>0</v>
      </c>
      <c r="G11" s="164" t="n">
        <f aca="false">SUM('статья 9 ч. 1:статья 31'!g11)</f>
        <v>0</v>
      </c>
      <c r="H11" s="164" t="n">
        <f aca="false">SUM('статья 9 ч. 1:статья 31'!h11)</f>
        <v>0</v>
      </c>
      <c r="I11" s="164" t="n">
        <f aca="false">SUM('статья 9 ч. 1:статья 31'!i11)</f>
        <v>0</v>
      </c>
      <c r="J11" s="164" t="n">
        <f aca="false">SUM('статья 9 ч. 1:статья 31'!j11)</f>
        <v>1</v>
      </c>
      <c r="K11" s="164" t="n">
        <f aca="false">SUM('статья 9 ч. 1:статья 31'!k11)</f>
        <v>0</v>
      </c>
      <c r="L11" s="164" t="n">
        <f aca="false">SUM('статья 9 ч. 1:статья 31'!l11)</f>
        <v>3</v>
      </c>
      <c r="M11" s="164" t="n">
        <f aca="false">SUM('статья 9 ч. 1:статья 31'!m11)</f>
        <v>0</v>
      </c>
      <c r="N11" s="164" t="n">
        <f aca="false">SUM('статья 9 ч. 1:статья 31'!n11)</f>
        <v>0</v>
      </c>
      <c r="O11" s="164" t="n">
        <f aca="false">SUM('статья 9 ч. 1:статья 31'!o11)</f>
        <v>3</v>
      </c>
      <c r="P11" s="164" t="n">
        <f aca="false">SUM('статья 9 ч. 1:статья 31'!p11)</f>
        <v>0</v>
      </c>
      <c r="Q11" s="164" t="n">
        <f aca="false">SUM('статья 9 ч. 1:статья 31'!q11)</f>
        <v>0</v>
      </c>
      <c r="R11" s="165" t="str">
        <f aca="false">IF((C11=(D11+E11+F11)),"Выполнено","ОШИБКА (в сумме должно получиться общее количество материалов ст.4+5)")</f>
        <v>Выполнено</v>
      </c>
      <c r="S11" s="166" t="str">
        <f aca="false">IF(L11=M11+N11+O11+P11,"Выполнено","ОШИБКА (в сумме должно быть общее количество принятых решений ст.12+13+14+15)")</f>
        <v>Выполнено</v>
      </c>
    </row>
    <row r="12" s="167" customFormat="true" ht="33" hidden="false" customHeight="true" outlineLevel="0" collapsed="false">
      <c r="A12" s="163" t="s">
        <v>79</v>
      </c>
      <c r="B12" s="164" t="n">
        <f aca="false">SUM('статья 5:статья 31'!b12)</f>
        <v>1</v>
      </c>
      <c r="C12" s="164" t="n">
        <f aca="false">SUM('статья 5:статья 31'!c12)</f>
        <v>6</v>
      </c>
      <c r="D12" s="164" t="n">
        <f aca="false">SUM('статья 5:статья 31'!d12)</f>
        <v>0</v>
      </c>
      <c r="E12" s="164" t="n">
        <f aca="false">SUM('статья 5:статья 31'!e12)</f>
        <v>4</v>
      </c>
      <c r="F12" s="164" t="n">
        <f aca="false">SUM('статья 5:статья 31'!f12)</f>
        <v>2</v>
      </c>
      <c r="G12" s="164" t="n">
        <f aca="false">SUM('статья 5:статья 31'!g12)</f>
        <v>0</v>
      </c>
      <c r="H12" s="164" t="n">
        <f aca="false">SUM('статья 5:статья 31'!h12)</f>
        <v>1</v>
      </c>
      <c r="I12" s="164" t="n">
        <f aca="false">SUM('статья 5:статья 31'!i12)</f>
        <v>0</v>
      </c>
      <c r="J12" s="164" t="n">
        <f aca="false">SUM('статья 5:статья 31'!j12)</f>
        <v>0</v>
      </c>
      <c r="K12" s="164" t="n">
        <f aca="false">SUM('статья 5:статья 31'!k12)</f>
        <v>0</v>
      </c>
      <c r="L12" s="168" t="n">
        <f aca="false">SUM('статья 5:статья 31'!l12)</f>
        <v>4</v>
      </c>
      <c r="M12" s="164" t="n">
        <f aca="false">SUM('статья 5:статья 31'!m12)</f>
        <v>0</v>
      </c>
      <c r="N12" s="164" t="n">
        <f aca="false">SUM('статья 5:статья 31'!n12)</f>
        <v>2</v>
      </c>
      <c r="O12" s="164" t="n">
        <f aca="false">SUM('статья 5:статья 31'!o12)</f>
        <v>1</v>
      </c>
      <c r="P12" s="164" t="n">
        <f aca="false">SUM('статья 5:статья 31'!p12)</f>
        <v>1</v>
      </c>
      <c r="Q12" s="164" t="n">
        <f aca="false">SUM('статья 5:статья 31'!q12)</f>
        <v>1</v>
      </c>
      <c r="R12" s="165" t="str">
        <f aca="false">IF((C12=(D12+E12+F12)),"Выполнено","ОШИБКА (в сумме должно получиться общее количество материалов ст.4+5)")</f>
        <v>Выполнено</v>
      </c>
      <c r="S12" s="166" t="str">
        <f aca="false">IF(L12=M12+N12+O12+P12,"Выполнено","ОШИБКА (в сумме должно быть общее количество принятых решений ст.12+13+14+15)")</f>
        <v>Выполнено</v>
      </c>
      <c r="V12" s="169"/>
    </row>
    <row r="13" s="167" customFormat="true" ht="33" hidden="false" customHeight="true" outlineLevel="0" collapsed="false">
      <c r="A13" s="163" t="s">
        <v>80</v>
      </c>
      <c r="B13" s="164" t="n">
        <f aca="false">SUM('статья 5:статья 31'!b13)</f>
        <v>0</v>
      </c>
      <c r="C13" s="164" t="n">
        <f aca="false">SUM('статья 5:статья 31'!c13)</f>
        <v>2</v>
      </c>
      <c r="D13" s="164" t="n">
        <f aca="false">SUM('статья 5:статья 31'!d13)</f>
        <v>0</v>
      </c>
      <c r="E13" s="164" t="n">
        <f aca="false">SUM('статья 5:статья 31'!e13)</f>
        <v>2</v>
      </c>
      <c r="F13" s="164" t="n">
        <f aca="false">SUM('статья 5:статья 31'!f13)</f>
        <v>0</v>
      </c>
      <c r="G13" s="164" t="n">
        <f aca="false">SUM('статья 5:статья 31'!g13)</f>
        <v>0</v>
      </c>
      <c r="H13" s="164" t="n">
        <f aca="false">SUM('статья 5:статья 31'!h13)</f>
        <v>0</v>
      </c>
      <c r="I13" s="164" t="n">
        <f aca="false">SUM('статья 5:статья 31'!i13)</f>
        <v>0</v>
      </c>
      <c r="J13" s="164" t="n">
        <f aca="false">SUM('статья 5:статья 31'!j13)</f>
        <v>0</v>
      </c>
      <c r="K13" s="164" t="n">
        <f aca="false">SUM('статья 5:статья 31'!k13)</f>
        <v>0</v>
      </c>
      <c r="L13" s="168" t="n">
        <f aca="false">SUM('статья 5:статья 31'!l13)</f>
        <v>2</v>
      </c>
      <c r="M13" s="164" t="n">
        <f aca="false">SUM('статья 5:статья 31'!m13)</f>
        <v>0</v>
      </c>
      <c r="N13" s="164" t="n">
        <f aca="false">SUM('статья 5:статья 31'!n13)</f>
        <v>0</v>
      </c>
      <c r="O13" s="164" t="n">
        <f aca="false">SUM('статья 5:статья 31'!o13)</f>
        <v>2</v>
      </c>
      <c r="P13" s="164" t="n">
        <f aca="false">SUM('статья 5:статья 31'!p13)</f>
        <v>0</v>
      </c>
      <c r="Q13" s="164" t="n">
        <f aca="false">SUM('статья 5:статья 31'!q13)</f>
        <v>0</v>
      </c>
      <c r="R13" s="165" t="str">
        <f aca="false">IF((C13=(D13+E13+F13)),"Выполнено","ОШИБКА (в сумме должно получиться общее количество материалов ст.4+5)")</f>
        <v>Выполнено</v>
      </c>
      <c r="S13" s="166" t="str">
        <f aca="false">IF(L13=M13+N13+O13+P13,"Выполнено","ОШИБКА (в сумме должно быть общее количество принятых решений ст.12+13+14+15)")</f>
        <v>Выполнено</v>
      </c>
    </row>
    <row r="14" s="167" customFormat="true" ht="33" hidden="false" customHeight="true" outlineLevel="0" collapsed="false">
      <c r="A14" s="163" t="s">
        <v>81</v>
      </c>
      <c r="B14" s="164" t="n">
        <f aca="false">SUM('статья 5:статья 31'!b14)</f>
        <v>0</v>
      </c>
      <c r="C14" s="164" t="n">
        <f aca="false">SUM('статья 5:статья 31'!c14)</f>
        <v>45</v>
      </c>
      <c r="D14" s="164" t="n">
        <f aca="false">SUM('статья 5:статья 31'!d14)</f>
        <v>0</v>
      </c>
      <c r="E14" s="164" t="n">
        <f aca="false">SUM('статья 5:статья 31'!e14)</f>
        <v>25</v>
      </c>
      <c r="F14" s="164" t="n">
        <f aca="false">SUM('статья 5:статья 31'!f14)</f>
        <v>20</v>
      </c>
      <c r="G14" s="164" t="n">
        <f aca="false">SUM('статья 5:статья 31'!g14)</f>
        <v>0</v>
      </c>
      <c r="H14" s="164" t="n">
        <f aca="false">SUM('статья 5:статья 31'!h14)</f>
        <v>0</v>
      </c>
      <c r="I14" s="164" t="n">
        <f aca="false">SUM('статья 5:статья 31'!i14)</f>
        <v>0</v>
      </c>
      <c r="J14" s="164" t="n">
        <f aca="false">SUM('статья 5:статья 31'!j14)</f>
        <v>0</v>
      </c>
      <c r="K14" s="164" t="n">
        <f aca="false">SUM('статья 5:статья 31'!k14)</f>
        <v>0</v>
      </c>
      <c r="L14" s="168" t="n">
        <f aca="false">SUM('статья 5:статья 31'!l14)</f>
        <v>45</v>
      </c>
      <c r="M14" s="164" t="n">
        <f aca="false">SUM('статья 5:статья 31'!m14)</f>
        <v>0</v>
      </c>
      <c r="N14" s="164" t="n">
        <f aca="false">SUM('статья 5:статья 31'!n14)</f>
        <v>2</v>
      </c>
      <c r="O14" s="164" t="n">
        <f aca="false">SUM('статья 5:статья 31'!o14)</f>
        <v>38</v>
      </c>
      <c r="P14" s="164" t="n">
        <f aca="false">SUM('статья 5:статья 31'!p14)</f>
        <v>5</v>
      </c>
      <c r="Q14" s="164" t="n">
        <f aca="false">SUM('статья 5:статья 31'!q14)</f>
        <v>0</v>
      </c>
      <c r="R14" s="165" t="str">
        <f aca="false">IF((C14=(D14+E14+F14)),"Выполнено","ОШИБКА (в сумме должно получиться общее количество материалов ст.4+5)")</f>
        <v>Выполнено</v>
      </c>
      <c r="S14" s="166" t="str">
        <f aca="false">IF(L14=M14+N14+O14+P14,"Выполнено","ОШИБКА (в сумме должно быть общее количество принятых решений ст.12+13+14+15)")</f>
        <v>Выполнено</v>
      </c>
    </row>
    <row r="15" s="167" customFormat="true" ht="33" hidden="false" customHeight="true" outlineLevel="0" collapsed="false">
      <c r="A15" s="163" t="s">
        <v>82</v>
      </c>
      <c r="B15" s="164" t="n">
        <f aca="false">SUM('статья 5:статья 31'!b15)</f>
        <v>0</v>
      </c>
      <c r="C15" s="164" t="n">
        <f aca="false">SUM('статья 5:статья 31'!c15)</f>
        <v>1</v>
      </c>
      <c r="D15" s="164" t="n">
        <f aca="false">SUM('статья 5:статья 31'!d15)</f>
        <v>0</v>
      </c>
      <c r="E15" s="164" t="n">
        <f aca="false">SUM('статья 5:статья 31'!e15)</f>
        <v>1</v>
      </c>
      <c r="F15" s="164" t="n">
        <f aca="false">SUM('статья 5:статья 31'!f15)</f>
        <v>0</v>
      </c>
      <c r="G15" s="164" t="n">
        <f aca="false">SUM('статья 5:статья 31'!g15)</f>
        <v>0</v>
      </c>
      <c r="H15" s="164" t="n">
        <f aca="false">SUM('статья 5:статья 31'!h15)</f>
        <v>0</v>
      </c>
      <c r="I15" s="164" t="n">
        <f aca="false">SUM('статья 5:статья 31'!i15)</f>
        <v>0</v>
      </c>
      <c r="J15" s="164" t="n">
        <f aca="false">SUM('статья 5:статья 31'!j15)</f>
        <v>0</v>
      </c>
      <c r="K15" s="164" t="n">
        <f aca="false">SUM('статья 5:статья 31'!k15)</f>
        <v>0</v>
      </c>
      <c r="L15" s="168" t="n">
        <f aca="false">SUM('статья 5:статья 31'!l15)</f>
        <v>0</v>
      </c>
      <c r="M15" s="164" t="n">
        <f aca="false">SUM('статья 5:статья 31'!m15)</f>
        <v>0</v>
      </c>
      <c r="N15" s="164" t="n">
        <f aca="false">SUM('статья 5:статья 31'!n15)</f>
        <v>0</v>
      </c>
      <c r="O15" s="164" t="n">
        <f aca="false">SUM('статья 5:статья 31'!o15)</f>
        <v>0</v>
      </c>
      <c r="P15" s="164" t="n">
        <f aca="false">SUM('статья 5:статья 31'!p15)</f>
        <v>0</v>
      </c>
      <c r="Q15" s="164" t="n">
        <f aca="false">SUM('статья 5:статья 31'!q15)</f>
        <v>1</v>
      </c>
      <c r="R15" s="165" t="str">
        <f aca="false">IF((C15=(D15+E15+F15)),"Выполнено","ОШИБКА (в сумме должно получиться общее количество материалов ст.4+5)")</f>
        <v>Выполнено</v>
      </c>
      <c r="S15" s="166" t="str">
        <f aca="false">IF(L15=M15+N15+O15+P15,"Выполнено","ОШИБКА (в сумме должно быть общее количество принятых решений ст.12+13+14+15)")</f>
        <v>Выполнено</v>
      </c>
    </row>
    <row r="16" s="167" customFormat="true" ht="33" hidden="false" customHeight="true" outlineLevel="0" collapsed="false">
      <c r="A16" s="163" t="s">
        <v>83</v>
      </c>
      <c r="B16" s="164" t="n">
        <f aca="false">SUM('статья 5:статья 31'!b16)</f>
        <v>0</v>
      </c>
      <c r="C16" s="164" t="n">
        <f aca="false">SUM('статья 5:статья 31'!c16)</f>
        <v>3</v>
      </c>
      <c r="D16" s="164" t="n">
        <f aca="false">SUM('статья 5:статья 31'!d16)</f>
        <v>2</v>
      </c>
      <c r="E16" s="164" t="n">
        <f aca="false">SUM('статья 5:статья 31'!e16)</f>
        <v>1</v>
      </c>
      <c r="F16" s="164" t="n">
        <f aca="false">SUM('статья 5:статья 31'!f16)</f>
        <v>0</v>
      </c>
      <c r="G16" s="164" t="n">
        <f aca="false">SUM('статья 5:статья 31'!g16)</f>
        <v>0</v>
      </c>
      <c r="H16" s="164" t="n">
        <f aca="false">SUM('статья 5:статья 31'!h16)</f>
        <v>0</v>
      </c>
      <c r="I16" s="164" t="n">
        <f aca="false">SUM('статья 5:статья 31'!i16)</f>
        <v>0</v>
      </c>
      <c r="J16" s="164" t="n">
        <f aca="false">SUM('статья 5:статья 31'!j16)</f>
        <v>2</v>
      </c>
      <c r="K16" s="164" t="n">
        <f aca="false">SUM('статья 5:статья 31'!k16)</f>
        <v>0</v>
      </c>
      <c r="L16" s="168" t="n">
        <f aca="false">SUM('статья 5:статья 31'!l16)</f>
        <v>3</v>
      </c>
      <c r="M16" s="164" t="n">
        <f aca="false">SUM('статья 5:статья 31'!m16)</f>
        <v>0</v>
      </c>
      <c r="N16" s="164" t="n">
        <f aca="false">SUM('статья 5:статья 31'!n16)</f>
        <v>0</v>
      </c>
      <c r="O16" s="164" t="n">
        <f aca="false">SUM('статья 5:статья 31'!o16)</f>
        <v>3</v>
      </c>
      <c r="P16" s="164" t="n">
        <f aca="false">SUM('статья 5:статья 31'!p16)</f>
        <v>0</v>
      </c>
      <c r="Q16" s="164" t="n">
        <f aca="false">SUM('статья 5:статья 31'!q16)</f>
        <v>0</v>
      </c>
      <c r="R16" s="165" t="str">
        <f aca="false">IF((C16=(D16+E16+F16)),"Выполнено","ОШИБКА (в сумме должно получиться общее количество материалов ст.4+5)")</f>
        <v>Выполнено</v>
      </c>
      <c r="S16" s="166" t="str">
        <f aca="false">IF(L16=M16+N16+O16+P16,"Выполнено","ОШИБКА (в сумме должно быть общее количество принятых решений ст.12+13+14+15)")</f>
        <v>Выполнено</v>
      </c>
    </row>
    <row r="17" s="167" customFormat="true" ht="33" hidden="false" customHeight="true" outlineLevel="0" collapsed="false">
      <c r="A17" s="163" t="s">
        <v>84</v>
      </c>
      <c r="B17" s="164" t="n">
        <f aca="false">SUM('статья 5:статья 31'!b17)</f>
        <v>0</v>
      </c>
      <c r="C17" s="164" t="n">
        <f aca="false">SUM('статья 5:статья 31'!c17)</f>
        <v>23</v>
      </c>
      <c r="D17" s="164" t="n">
        <f aca="false">SUM('статья 5:статья 31'!d17)</f>
        <v>0</v>
      </c>
      <c r="E17" s="164" t="n">
        <f aca="false">SUM('статья 5:статья 31'!e17)</f>
        <v>22</v>
      </c>
      <c r="F17" s="164" t="n">
        <f aca="false">SUM('статья 5:статья 31'!f17)</f>
        <v>1</v>
      </c>
      <c r="G17" s="164" t="n">
        <f aca="false">SUM('статья 5:статья 31'!g17)</f>
        <v>0</v>
      </c>
      <c r="H17" s="164" t="n">
        <f aca="false">SUM('статья 5:статья 31'!h17)</f>
        <v>0</v>
      </c>
      <c r="I17" s="164" t="n">
        <f aca="false">SUM('статья 5:статья 31'!i17)</f>
        <v>0</v>
      </c>
      <c r="J17" s="164" t="n">
        <f aca="false">SUM('статья 5:статья 31'!j17)</f>
        <v>1</v>
      </c>
      <c r="K17" s="164" t="n">
        <f aca="false">SUM('статья 5:статья 31'!k17)</f>
        <v>0</v>
      </c>
      <c r="L17" s="168" t="n">
        <f aca="false">SUM('статья 5:статья 31'!l17)</f>
        <v>23</v>
      </c>
      <c r="M17" s="164" t="n">
        <f aca="false">SUM('статья 5:статья 31'!m17)</f>
        <v>0</v>
      </c>
      <c r="N17" s="164" t="n">
        <f aca="false">SUM('статья 5:статья 31'!n17)</f>
        <v>6</v>
      </c>
      <c r="O17" s="164" t="n">
        <f aca="false">SUM('статья 5:статья 31'!o17)</f>
        <v>17</v>
      </c>
      <c r="P17" s="164" t="n">
        <f aca="false">SUM('статья 5:статья 31'!p17)</f>
        <v>0</v>
      </c>
      <c r="Q17" s="164" t="n">
        <f aca="false">SUM('статья 5:статья 31'!q17)</f>
        <v>0</v>
      </c>
      <c r="R17" s="165" t="str">
        <f aca="false">IF((C17=(D17+E17+F17)),"Выполнено","ОШИБКА (в сумме должно получиться общее количество материалов ст.4+5)")</f>
        <v>Выполнено</v>
      </c>
      <c r="S17" s="166" t="str">
        <f aca="false">IF(L17=M17+N17+O17+P17,"Выполнено","ОШИБКА (в сумме должно быть общее количество принятых решений ст.12+13+14+15)")</f>
        <v>Выполнено</v>
      </c>
    </row>
    <row r="18" s="167" customFormat="true" ht="33" hidden="false" customHeight="true" outlineLevel="0" collapsed="false">
      <c r="A18" s="163" t="s">
        <v>85</v>
      </c>
      <c r="B18" s="164" t="n">
        <f aca="false">SUM('статья 5:статья 31'!b18)</f>
        <v>0</v>
      </c>
      <c r="C18" s="164" t="n">
        <f aca="false">SUM('статья 5:статья 31'!c18)</f>
        <v>0</v>
      </c>
      <c r="D18" s="164" t="n">
        <f aca="false">SUM('статья 5:статья 31'!d18)</f>
        <v>0</v>
      </c>
      <c r="E18" s="164" t="n">
        <f aca="false">SUM('статья 5:статья 31'!e18)</f>
        <v>0</v>
      </c>
      <c r="F18" s="164" t="n">
        <f aca="false">SUM('статья 5:статья 31'!f18)</f>
        <v>0</v>
      </c>
      <c r="G18" s="164" t="n">
        <f aca="false">SUM('статья 5:статья 31'!g18)</f>
        <v>0</v>
      </c>
      <c r="H18" s="164" t="n">
        <f aca="false">SUM('статья 5:статья 31'!h18)</f>
        <v>0</v>
      </c>
      <c r="I18" s="164" t="n">
        <f aca="false">SUM('статья 5:статья 31'!i18)</f>
        <v>0</v>
      </c>
      <c r="J18" s="164" t="n">
        <f aca="false">SUM('статья 5:статья 31'!j18)</f>
        <v>0</v>
      </c>
      <c r="K18" s="164" t="n">
        <f aca="false">SUM('статья 5:статья 31'!k18)</f>
        <v>0</v>
      </c>
      <c r="L18" s="168" t="n">
        <f aca="false">SUM('статья 5:статья 31'!l18)</f>
        <v>0</v>
      </c>
      <c r="M18" s="164" t="n">
        <f aca="false">SUM('статья 5:статья 31'!m18)</f>
        <v>0</v>
      </c>
      <c r="N18" s="164" t="n">
        <f aca="false">SUM('статья 5:статья 31'!n18)</f>
        <v>0</v>
      </c>
      <c r="O18" s="164" t="n">
        <f aca="false">SUM('статья 5:статья 31'!o18)</f>
        <v>0</v>
      </c>
      <c r="P18" s="164" t="n">
        <f aca="false">SUM('статья 5:статья 31'!p18)</f>
        <v>0</v>
      </c>
      <c r="Q18" s="164" t="n">
        <f aca="false">SUM('статья 5:статья 31'!q18)</f>
        <v>0</v>
      </c>
      <c r="R18" s="165" t="str">
        <f aca="false">IF((C18=(D18+E18+F18)),"Выполнено","ОШИБКА (в сумме должно получиться общее количество материалов ст.4+5)")</f>
        <v>Выполнено</v>
      </c>
      <c r="S18" s="166" t="s">
        <v>167</v>
      </c>
    </row>
    <row r="19" s="167" customFormat="true" ht="33" hidden="false" customHeight="true" outlineLevel="0" collapsed="false">
      <c r="A19" s="163" t="s">
        <v>86</v>
      </c>
      <c r="B19" s="164" t="n">
        <f aca="false">SUM('статья 5:статья 31'!b19)</f>
        <v>0</v>
      </c>
      <c r="C19" s="164" t="n">
        <f aca="false">SUM('статья 5:статья 31'!c19)</f>
        <v>10</v>
      </c>
      <c r="D19" s="164" t="n">
        <f aca="false">SUM('статья 5:статья 31'!d19)</f>
        <v>2</v>
      </c>
      <c r="E19" s="164" t="n">
        <f aca="false">SUM('статья 5:статья 31'!e19)</f>
        <v>8</v>
      </c>
      <c r="F19" s="164" t="n">
        <f aca="false">SUM('статья 5:статья 31'!f19)</f>
        <v>0</v>
      </c>
      <c r="G19" s="164" t="n">
        <f aca="false">SUM('статья 5:статья 31'!g19)</f>
        <v>0</v>
      </c>
      <c r="H19" s="164" t="n">
        <f aca="false">SUM('статья 5:статья 31'!h19)</f>
        <v>8</v>
      </c>
      <c r="I19" s="164" t="n">
        <f aca="false">SUM('статья 5:статья 31'!i19)</f>
        <v>0</v>
      </c>
      <c r="J19" s="164" t="n">
        <f aca="false">SUM('статья 5:статья 31'!j19)</f>
        <v>2</v>
      </c>
      <c r="K19" s="164" t="n">
        <f aca="false">SUM('статья 5:статья 31'!k19)</f>
        <v>0</v>
      </c>
      <c r="L19" s="168" t="n">
        <f aca="false">SUM('статья 5:статья 31'!l19)</f>
        <v>10</v>
      </c>
      <c r="M19" s="164" t="n">
        <f aca="false">SUM('статья 5:статья 31'!m19)</f>
        <v>0</v>
      </c>
      <c r="N19" s="164" t="n">
        <f aca="false">SUM('статья 5:статья 31'!n19)</f>
        <v>1</v>
      </c>
      <c r="O19" s="164" t="n">
        <f aca="false">SUM('статья 5:статья 31'!o19)</f>
        <v>1</v>
      </c>
      <c r="P19" s="164" t="n">
        <f aca="false">SUM('статья 5:статья 31'!p19)</f>
        <v>0</v>
      </c>
      <c r="Q19" s="164" t="n">
        <f aca="false">SUM('статья 5:статья 31'!q19)</f>
        <v>0</v>
      </c>
      <c r="R19" s="165" t="str">
        <f aca="false">IF((C19=(D19+E19+F19)),"Выполнено","ОШИБКА (в сумме должно получиться общее количество материалов ст.4+5)")</f>
        <v>Выполнено</v>
      </c>
      <c r="S19" s="166" t="str">
        <f aca="false">IF(L19=M19+N19+O19+P19,"Выполнено","ОШИБКА (в сумме должно быть общее количество принятых решений ст.12+13+14+15)")</f>
        <v>ОШИБКА (в сумме должно быть общее количество принятых решений ст.12+13+14+15)</v>
      </c>
    </row>
    <row r="20" s="167" customFormat="true" ht="33" hidden="false" customHeight="true" outlineLevel="0" collapsed="false">
      <c r="A20" s="163" t="s">
        <v>87</v>
      </c>
      <c r="B20" s="164" t="n">
        <f aca="false">SUM('статья 5:статья 31'!b20)</f>
        <v>0</v>
      </c>
      <c r="C20" s="164" t="n">
        <f aca="false">SUM('статья 5:статья 31'!c20)</f>
        <v>16</v>
      </c>
      <c r="D20" s="164" t="n">
        <f aca="false">SUM('статья 5:статья 31'!d20)</f>
        <v>5</v>
      </c>
      <c r="E20" s="164" t="n">
        <f aca="false">SUM('статья 5:статья 31'!e20)</f>
        <v>3</v>
      </c>
      <c r="F20" s="164" t="n">
        <f aca="false">SUM('статья 5:статья 31'!f20)</f>
        <v>8</v>
      </c>
      <c r="G20" s="164" t="n">
        <f aca="false">SUM('статья 5:статья 31'!g20)</f>
        <v>0</v>
      </c>
      <c r="H20" s="164" t="n">
        <f aca="false">SUM('статья 5:статья 31'!h20)</f>
        <v>0</v>
      </c>
      <c r="I20" s="164" t="n">
        <f aca="false">SUM('статья 5:статья 31'!i20)</f>
        <v>0</v>
      </c>
      <c r="J20" s="164" t="n">
        <f aca="false">SUM('статья 5:статья 31'!j20)</f>
        <v>5</v>
      </c>
      <c r="K20" s="164" t="n">
        <f aca="false">SUM('статья 5:статья 31'!k20)</f>
        <v>0</v>
      </c>
      <c r="L20" s="168" t="n">
        <f aca="false">SUM('статья 5:статья 31'!l20)</f>
        <v>16</v>
      </c>
      <c r="M20" s="164" t="n">
        <f aca="false">SUM('статья 5:статья 31'!m20)</f>
        <v>0</v>
      </c>
      <c r="N20" s="164" t="n">
        <f aca="false">SUM('статья 5:статья 31'!n20)</f>
        <v>9</v>
      </c>
      <c r="O20" s="164" t="n">
        <f aca="false">SUM('статья 5:статья 31'!o20)</f>
        <v>7</v>
      </c>
      <c r="P20" s="164" t="n">
        <f aca="false">SUM('статья 5:статья 31'!p20)</f>
        <v>0</v>
      </c>
      <c r="Q20" s="164" t="n">
        <f aca="false">SUM('статья 5:статья 31'!q20)</f>
        <v>0</v>
      </c>
      <c r="R20" s="165" t="str">
        <f aca="false">IF((C20=(D20+E20+F20)),"Выполнено","ОШИБКА (в сумме должно получиться общее количество материалов ст.4+5)")</f>
        <v>Выполнено</v>
      </c>
      <c r="S20" s="166" t="str">
        <f aca="false">IF(L20=M20+N20+O20+P20,"Выполнено","ОШИБКА (в сумме должно быть общее количество принятых решений ст.12+13+14+15)")</f>
        <v>Выполнено</v>
      </c>
    </row>
    <row r="21" s="16" customFormat="true" ht="33" hidden="false" customHeight="true" outlineLevel="0" collapsed="false">
      <c r="A21" s="163" t="s">
        <v>88</v>
      </c>
      <c r="B21" s="170" t="n">
        <f aca="false">SUM('статья 5:статья 31'!b21)</f>
        <v>0</v>
      </c>
      <c r="C21" s="170" t="n">
        <f aca="false">SUM('статья 5:статья 31'!c21)</f>
        <v>20</v>
      </c>
      <c r="D21" s="170" t="n">
        <f aca="false">SUM('статья 5:статья 31'!d21)</f>
        <v>4</v>
      </c>
      <c r="E21" s="170" t="n">
        <f aca="false">SUM('статья 5:статья 31'!e21)</f>
        <v>14</v>
      </c>
      <c r="F21" s="170" t="n">
        <f aca="false">SUM('статья 5:статья 31'!f21)</f>
        <v>2</v>
      </c>
      <c r="G21" s="170" t="n">
        <f aca="false">SUM('статья 5:статья 31'!g21)</f>
        <v>0</v>
      </c>
      <c r="H21" s="170" t="n">
        <f aca="false">SUM('статья 5:статья 31'!h21)</f>
        <v>0</v>
      </c>
      <c r="I21" s="170" t="n">
        <f aca="false">SUM('статья 5:статья 31'!i21)</f>
        <v>2</v>
      </c>
      <c r="J21" s="170" t="n">
        <f aca="false">SUM('статья 5:статья 31'!j21)</f>
        <v>4</v>
      </c>
      <c r="K21" s="170" t="n">
        <f aca="false">SUM('статья 5:статья 31'!k21)</f>
        <v>0</v>
      </c>
      <c r="L21" s="168" t="n">
        <f aca="false">SUM('статья 5:статья 31'!l21)</f>
        <v>18</v>
      </c>
      <c r="M21" s="170" t="n">
        <f aca="false">SUM('статья 5:статья 31'!m21)</f>
        <v>0</v>
      </c>
      <c r="N21" s="170" t="n">
        <f aca="false">SUM('статья 5:статья 31'!n21)</f>
        <v>0</v>
      </c>
      <c r="O21" s="170" t="n">
        <f aca="false">SUM('статья 5:статья 31'!o21)</f>
        <v>18</v>
      </c>
      <c r="P21" s="170" t="n">
        <f aca="false">SUM('статья 5:статья 31'!p21)</f>
        <v>0</v>
      </c>
      <c r="Q21" s="170" t="n">
        <f aca="false">SUM('статья 5:статья 31'!q21)</f>
        <v>2</v>
      </c>
      <c r="R21" s="171" t="str">
        <f aca="false">IF((C21=(D21+E21+F21)),"Выполнено","ОШИБКА (в сумме должно получиться общее количество материалов ст.4+5)")</f>
        <v>Выполнено</v>
      </c>
      <c r="S21" s="172" t="str">
        <f aca="false">IF(L21=M21+N21+O21+P21,"Выполнено","ОШИБКА (в сумме должно быть общее количество принятых решений ст.12+13+14+15)")</f>
        <v>Выполнено</v>
      </c>
    </row>
    <row r="22" s="167" customFormat="true" ht="33" hidden="false" customHeight="true" outlineLevel="0" collapsed="false">
      <c r="A22" s="163" t="s">
        <v>89</v>
      </c>
      <c r="B22" s="164" t="n">
        <f aca="false">SUM('статья 5:статья 31'!b22)</f>
        <v>4</v>
      </c>
      <c r="C22" s="164" t="n">
        <f aca="false">SUM('статья 5:статья 31'!c22)</f>
        <v>8</v>
      </c>
      <c r="D22" s="164" t="n">
        <f aca="false">SUM('статья 5:статья 31'!d22)</f>
        <v>7</v>
      </c>
      <c r="E22" s="164" t="n">
        <f aca="false">SUM('статья 5:статья 31'!e22)</f>
        <v>1</v>
      </c>
      <c r="F22" s="164" t="n">
        <f aca="false">SUM('статья 5:статья 31'!f22)</f>
        <v>0</v>
      </c>
      <c r="G22" s="164" t="n">
        <f aca="false">SUM('статья 5:статья 31'!g22)</f>
        <v>0</v>
      </c>
      <c r="H22" s="164" t="n">
        <f aca="false">SUM('статья 5:статья 31'!h22)</f>
        <v>0</v>
      </c>
      <c r="I22" s="164" t="n">
        <f aca="false">SUM('статья 5:статья 31'!i22)</f>
        <v>0</v>
      </c>
      <c r="J22" s="164" t="n">
        <f aca="false">SUM('статья 5:статья 31'!j22)</f>
        <v>10</v>
      </c>
      <c r="K22" s="164" t="n">
        <f aca="false">SUM('статья 5:статья 31'!k22)</f>
        <v>0</v>
      </c>
      <c r="L22" s="168" t="n">
        <f aca="false">SUM('статья 5:статья 31'!l22)</f>
        <v>12</v>
      </c>
      <c r="M22" s="164" t="n">
        <f aca="false">SUM('статья 5:статья 31'!m22)</f>
        <v>0</v>
      </c>
      <c r="N22" s="164" t="n">
        <f aca="false">SUM('статья 5:статья 31'!n22)</f>
        <v>1</v>
      </c>
      <c r="O22" s="164" t="n">
        <f aca="false">SUM('статья 5:статья 31'!o22)</f>
        <v>11</v>
      </c>
      <c r="P22" s="164" t="n">
        <f aca="false">SUM('статья 5:статья 31'!p22)</f>
        <v>0</v>
      </c>
      <c r="Q22" s="164" t="n">
        <f aca="false">SUM('статья 5:статья 31'!q22)</f>
        <v>0</v>
      </c>
      <c r="R22" s="165" t="str">
        <f aca="false">IF((C22=(D22+E22+F22)),"Выполнено","ОШИБКА (в сумме должно получиться общее количество материалов ст.4+5)")</f>
        <v>Выполнено</v>
      </c>
      <c r="S22" s="166" t="str">
        <f aca="false">IF(L22=M22+N22+O22+P22,"Выполнено","ОШИБКА (в сумме должно быть общее количество принятых решений ст.12+13+14+15)")</f>
        <v>Выполнено</v>
      </c>
    </row>
    <row r="23" s="167" customFormat="true" ht="33" hidden="false" customHeight="true" outlineLevel="0" collapsed="false">
      <c r="A23" s="163" t="s">
        <v>90</v>
      </c>
      <c r="B23" s="164" t="n">
        <f aca="false">SUM('статья 5:статья 31'!b23)</f>
        <v>0</v>
      </c>
      <c r="C23" s="164" t="n">
        <f aca="false">SUM('статья 5:статья 31'!c23)</f>
        <v>11</v>
      </c>
      <c r="D23" s="164" t="n">
        <f aca="false">SUM('статья 5:статья 31'!d23)</f>
        <v>2</v>
      </c>
      <c r="E23" s="164" t="n">
        <f aca="false">SUM('статья 5:статья 31'!e23)</f>
        <v>9</v>
      </c>
      <c r="F23" s="164" t="n">
        <f aca="false">SUM('статья 5:статья 31'!f23)</f>
        <v>0</v>
      </c>
      <c r="G23" s="164" t="n">
        <f aca="false">SUM('статья 5:статья 31'!g23)</f>
        <v>0</v>
      </c>
      <c r="H23" s="164" t="n">
        <f aca="false">SUM('статья 5:статья 31'!h23)</f>
        <v>0</v>
      </c>
      <c r="I23" s="164" t="n">
        <f aca="false">SUM('статья 5:статья 31'!i23)</f>
        <v>0</v>
      </c>
      <c r="J23" s="164" t="n">
        <f aca="false">SUM('статья 5:статья 31'!j23)</f>
        <v>2</v>
      </c>
      <c r="K23" s="164" t="n">
        <f aca="false">SUM('статья 5:статья 31'!k23)</f>
        <v>0</v>
      </c>
      <c r="L23" s="168" t="n">
        <f aca="false">SUM('статья 5:статья 31'!l23)</f>
        <v>11</v>
      </c>
      <c r="M23" s="164" t="n">
        <f aca="false">SUM('статья 5:статья 31'!m23)</f>
        <v>0</v>
      </c>
      <c r="N23" s="164" t="n">
        <f aca="false">SUM('статья 5:статья 31'!n23)</f>
        <v>1</v>
      </c>
      <c r="O23" s="164" t="n">
        <f aca="false">SUM('статья 5:статья 31'!o23)</f>
        <v>10</v>
      </c>
      <c r="P23" s="164" t="n">
        <f aca="false">SUM('статья 5:статья 31'!p23)</f>
        <v>0</v>
      </c>
      <c r="Q23" s="164" t="n">
        <f aca="false">SUM('статья 5:статья 31'!q23)</f>
        <v>0</v>
      </c>
      <c r="R23" s="165" t="str">
        <f aca="false">IF((C23=(D23+E23+F23)),"Выполнено","ОШИБКА (в сумме должно получиться общее количество материалов ст.4+5)")</f>
        <v>Выполнено</v>
      </c>
      <c r="S23" s="166" t="str">
        <f aca="false">IF(L23=M23+N23+O23+P23,"Выполнено","ОШИБКА (в сумме должно быть общее количество принятых решений ст.12+13+14+15)")</f>
        <v>Выполнено</v>
      </c>
    </row>
    <row r="24" s="167" customFormat="true" ht="33" hidden="false" customHeight="true" outlineLevel="0" collapsed="false">
      <c r="A24" s="163" t="s">
        <v>91</v>
      </c>
      <c r="B24" s="164" t="n">
        <f aca="false">SUM('статья 5:статья 31'!b24)</f>
        <v>0</v>
      </c>
      <c r="C24" s="164" t="n">
        <f aca="false">SUM('статья 5:статья 31'!c24)</f>
        <v>4</v>
      </c>
      <c r="D24" s="164" t="n">
        <f aca="false">SUM('статья 5:статья 31'!d24)</f>
        <v>0</v>
      </c>
      <c r="E24" s="164" t="n">
        <f aca="false">SUM('статья 5:статья 31'!e24)</f>
        <v>3</v>
      </c>
      <c r="F24" s="164" t="n">
        <f aca="false">SUM('статья 5:статья 31'!f24)</f>
        <v>1</v>
      </c>
      <c r="G24" s="164" t="n">
        <f aca="false">SUM('статья 5:статья 31'!g24)</f>
        <v>0</v>
      </c>
      <c r="H24" s="164" t="n">
        <f aca="false">SUM('статья 5:статья 31'!h24)</f>
        <v>0</v>
      </c>
      <c r="I24" s="164" t="n">
        <f aca="false">SUM('статья 5:статья 31'!i24)</f>
        <v>1</v>
      </c>
      <c r="J24" s="164" t="n">
        <f aca="false">SUM('статья 5:статья 31'!j24)</f>
        <v>0</v>
      </c>
      <c r="K24" s="164" t="n">
        <f aca="false">SUM('статья 5:статья 31'!k24)</f>
        <v>0</v>
      </c>
      <c r="L24" s="168" t="n">
        <f aca="false">SUM('статья 5:статья 31'!l24)</f>
        <v>2</v>
      </c>
      <c r="M24" s="164" t="n">
        <f aca="false">SUM('статья 5:статья 31'!m24)</f>
        <v>0</v>
      </c>
      <c r="N24" s="164" t="n">
        <f aca="false">SUM('статья 5:статья 31'!n24)</f>
        <v>0</v>
      </c>
      <c r="O24" s="164" t="n">
        <f aca="false">SUM('статья 5:статья 31'!o24)</f>
        <v>2</v>
      </c>
      <c r="P24" s="164" t="n">
        <f aca="false">SUM('статья 5:статья 31'!p24)</f>
        <v>0</v>
      </c>
      <c r="Q24" s="164" t="n">
        <f aca="false">SUM('статья 5:статья 31'!q24)</f>
        <v>1</v>
      </c>
      <c r="R24" s="165" t="str">
        <f aca="false">IF((C24=(D24+E24+F24)),"Выполнено","ОШИБКА (в сумме должно получиться общее количество материалов ст.4+5)")</f>
        <v>Выполнено</v>
      </c>
      <c r="S24" s="166" t="str">
        <f aca="false">IF(L24=M24+N24+O24+P24,"Выполнено","ОШИБКА (в сумме должно быть общее количество принятых решений ст.12+13+14+15)")</f>
        <v>Выполнено</v>
      </c>
    </row>
    <row r="25" s="167" customFormat="true" ht="33" hidden="false" customHeight="true" outlineLevel="0" collapsed="false">
      <c r="A25" s="163" t="s">
        <v>92</v>
      </c>
      <c r="B25" s="164" t="n">
        <f aca="false">SUM('статья 5:статья 31'!b25)</f>
        <v>0</v>
      </c>
      <c r="C25" s="164" t="n">
        <f aca="false">SUM('статья 5:статья 31'!c25)</f>
        <v>23</v>
      </c>
      <c r="D25" s="164" t="n">
        <f aca="false">SUM('статья 5:статья 31'!d25)</f>
        <v>2</v>
      </c>
      <c r="E25" s="164" t="n">
        <f aca="false">SUM('статья 5:статья 31'!e25)</f>
        <v>17</v>
      </c>
      <c r="F25" s="164" t="n">
        <f aca="false">SUM('статья 5:статья 31'!f25)</f>
        <v>4</v>
      </c>
      <c r="G25" s="164" t="n">
        <f aca="false">SUM('статья 5:статья 31'!g25)</f>
        <v>0</v>
      </c>
      <c r="H25" s="164" t="n">
        <f aca="false">SUM('статья 5:статья 31'!h25)</f>
        <v>0</v>
      </c>
      <c r="I25" s="164" t="n">
        <f aca="false">SUM('статья 5:статья 31'!i25)</f>
        <v>0</v>
      </c>
      <c r="J25" s="164" t="n">
        <f aca="false">SUM('статья 5:статья 31'!j25)</f>
        <v>0</v>
      </c>
      <c r="K25" s="164" t="n">
        <f aca="false">SUM('статья 5:статья 31'!k25)</f>
        <v>0</v>
      </c>
      <c r="L25" s="168" t="n">
        <f aca="false">SUM('статья 5:статья 31'!l25)</f>
        <v>23</v>
      </c>
      <c r="M25" s="164" t="n">
        <f aca="false">SUM('статья 5:статья 31'!m25)</f>
        <v>0</v>
      </c>
      <c r="N25" s="164" t="n">
        <f aca="false">SUM('статья 5:статья 31'!n25)</f>
        <v>13</v>
      </c>
      <c r="O25" s="164" t="n">
        <f aca="false">SUM('статья 5:статья 31'!o25)</f>
        <v>10</v>
      </c>
      <c r="P25" s="164" t="n">
        <f aca="false">SUM('статья 5:статья 31'!p25)</f>
        <v>0</v>
      </c>
      <c r="Q25" s="164" t="n">
        <f aca="false">SUM('статья 5:статья 31'!q25)</f>
        <v>0</v>
      </c>
      <c r="R25" s="165" t="str">
        <f aca="false">IF((C25=(D25+E25+F25)),"Выполнено","ОШИБКА (в сумме должно получиться общее количество материалов ст.4+5)")</f>
        <v>Выполнено</v>
      </c>
      <c r="S25" s="166" t="str">
        <f aca="false">IF(L25=M25+N25+O25+P25,"Выполнено","ОШИБКА (в сумме должно быть общее количество принятых решений ст.12+13+14+15)")</f>
        <v>Выполнено</v>
      </c>
    </row>
    <row r="26" s="167" customFormat="true" ht="33" hidden="false" customHeight="true" outlineLevel="0" collapsed="false">
      <c r="A26" s="163" t="s">
        <v>93</v>
      </c>
      <c r="B26" s="164" t="n">
        <f aca="false">SUM('статья 5:статья 31'!b26)</f>
        <v>0</v>
      </c>
      <c r="C26" s="164" t="n">
        <f aca="false">SUM('статья 5:статья 31'!c26)</f>
        <v>27</v>
      </c>
      <c r="D26" s="164" t="n">
        <f aca="false">SUM('статья 5:статья 31'!d26)</f>
        <v>1</v>
      </c>
      <c r="E26" s="164" t="n">
        <f aca="false">SUM('статья 5:статья 31'!e26)</f>
        <v>26</v>
      </c>
      <c r="F26" s="164" t="n">
        <f aca="false">SUM('статья 5:статья 31'!f26)</f>
        <v>0</v>
      </c>
      <c r="G26" s="164" t="n">
        <f aca="false">SUM('статья 5:статья 31'!g26)</f>
        <v>1</v>
      </c>
      <c r="H26" s="164" t="n">
        <f aca="false">SUM('статья 5:статья 31'!h26)</f>
        <v>1</v>
      </c>
      <c r="I26" s="164" t="n">
        <f aca="false">SUM('статья 5:статья 31'!i26)</f>
        <v>0</v>
      </c>
      <c r="J26" s="164" t="n">
        <f aca="false">SUM('статья 5:статья 31'!j26)</f>
        <v>5</v>
      </c>
      <c r="K26" s="164" t="n">
        <f aca="false">SUM('статья 5:статья 31'!k26)</f>
        <v>0</v>
      </c>
      <c r="L26" s="168" t="n">
        <f aca="false">SUM('статья 5:статья 31'!l26)</f>
        <v>26</v>
      </c>
      <c r="M26" s="164" t="n">
        <f aca="false">SUM('статья 5:статья 31'!m26)</f>
        <v>0</v>
      </c>
      <c r="N26" s="164" t="n">
        <f aca="false">SUM('статья 5:статья 31'!n26)</f>
        <v>13</v>
      </c>
      <c r="O26" s="164" t="n">
        <f aca="false">SUM('статья 5:статья 31'!o26)</f>
        <v>15</v>
      </c>
      <c r="P26" s="164" t="n">
        <f aca="false">SUM('статья 5:статья 31'!p26)</f>
        <v>2</v>
      </c>
      <c r="Q26" s="164" t="n">
        <f aca="false">SUM('статья 5:статья 31'!q26)</f>
        <v>0</v>
      </c>
      <c r="R26" s="165" t="str">
        <f aca="false">IF((C26=(D26+E26+F26)),"Выполнено","ОШИБКА (в сумме должно получиться общее количество материалов ст.4+5)")</f>
        <v>Выполнено</v>
      </c>
      <c r="S26" s="166" t="str">
        <f aca="false">IF(L26=M26+N26+O26+P26,"Выполнено","ОШИБКА (в сумме должно быть общее количество принятых решений ст.12+13+14+15)")</f>
        <v>ОШИБКА (в сумме должно быть общее количество принятых решений ст.12+13+14+15)</v>
      </c>
    </row>
    <row r="27" s="167" customFormat="true" ht="33" hidden="false" customHeight="true" outlineLevel="0" collapsed="false">
      <c r="A27" s="163" t="s">
        <v>94</v>
      </c>
      <c r="B27" s="164" t="n">
        <f aca="false">SUM('статья 5:статья 31'!b27)</f>
        <v>2</v>
      </c>
      <c r="C27" s="164" t="n">
        <f aca="false">SUM('статья 5:статья 31'!c27)</f>
        <v>6</v>
      </c>
      <c r="D27" s="164" t="n">
        <f aca="false">SUM('статья 5:статья 31'!d27)</f>
        <v>0</v>
      </c>
      <c r="E27" s="164" t="n">
        <f aca="false">SUM('статья 5:статья 31'!e27)</f>
        <v>6</v>
      </c>
      <c r="F27" s="164" t="n">
        <f aca="false">SUM('статья 5:статья 31'!f27)</f>
        <v>0</v>
      </c>
      <c r="G27" s="164" t="n">
        <f aca="false">SUM('статья 5:статья 31'!g27)</f>
        <v>0</v>
      </c>
      <c r="H27" s="164" t="n">
        <f aca="false">SUM('статья 5:статья 31'!h27)</f>
        <v>0</v>
      </c>
      <c r="I27" s="164" t="n">
        <f aca="false">SUM('статья 5:статья 31'!i27)</f>
        <v>0</v>
      </c>
      <c r="J27" s="164" t="n">
        <f aca="false">SUM('статья 5:статья 31'!j27)</f>
        <v>0</v>
      </c>
      <c r="K27" s="164" t="n">
        <f aca="false">SUM('статья 5:статья 31'!k27)</f>
        <v>0</v>
      </c>
      <c r="L27" s="168" t="n">
        <f aca="false">SUM('статья 5:статья 31'!l27)</f>
        <v>4</v>
      </c>
      <c r="M27" s="164" t="n">
        <f aca="false">SUM('статья 5:статья 31'!m27)</f>
        <v>0</v>
      </c>
      <c r="N27" s="164" t="n">
        <f aca="false">SUM('статья 5:статья 31'!n27)</f>
        <v>2</v>
      </c>
      <c r="O27" s="164" t="n">
        <f aca="false">SUM('статья 5:статья 31'!o27)</f>
        <v>2</v>
      </c>
      <c r="P27" s="164" t="n">
        <f aca="false">SUM('статья 5:статья 31'!p27)</f>
        <v>0</v>
      </c>
      <c r="Q27" s="164" t="n">
        <f aca="false">SUM('статья 5:статья 31'!q27)</f>
        <v>2</v>
      </c>
      <c r="R27" s="165" t="str">
        <f aca="false">IF((C27=(D27+E27+F27)),"Выполнено","ОШИБКА (в сумме должно получиться общее количество материалов ст.4+5)")</f>
        <v>Выполнено</v>
      </c>
      <c r="S27" s="166" t="str">
        <f aca="false">IF(L27=M27+N27+O27+P27,"Выполнено","ОШИБКА (в сумме должно быть общее количество принятых решений ст.12+13+14+15)")</f>
        <v>Выполнено</v>
      </c>
    </row>
    <row r="28" s="167" customFormat="true" ht="33" hidden="false" customHeight="true" outlineLevel="0" collapsed="false">
      <c r="A28" s="163" t="s">
        <v>95</v>
      </c>
      <c r="B28" s="164" t="n">
        <f aca="false">SUM('статья 5:статья 31'!b28)</f>
        <v>0</v>
      </c>
      <c r="C28" s="164" t="n">
        <f aca="false">SUM('статья 5:статья 31'!c28)</f>
        <v>0</v>
      </c>
      <c r="D28" s="164" t="n">
        <f aca="false">SUM('статья 5:статья 31'!d28)</f>
        <v>0</v>
      </c>
      <c r="E28" s="164" t="n">
        <f aca="false">SUM('статья 5:статья 31'!e28)</f>
        <v>0</v>
      </c>
      <c r="F28" s="164" t="n">
        <f aca="false">SUM('статья 5:статья 31'!f28)</f>
        <v>0</v>
      </c>
      <c r="G28" s="164" t="n">
        <f aca="false">SUM('статья 5:статья 31'!g28)</f>
        <v>0</v>
      </c>
      <c r="H28" s="164" t="n">
        <f aca="false">SUM('статья 5:статья 31'!h28)</f>
        <v>0</v>
      </c>
      <c r="I28" s="164" t="n">
        <f aca="false">SUM('статья 5:статья 31'!i28)</f>
        <v>0</v>
      </c>
      <c r="J28" s="164" t="n">
        <f aca="false">SUM('статья 5:статья 31'!j28)</f>
        <v>0</v>
      </c>
      <c r="K28" s="164" t="n">
        <f aca="false">SUM('статья 5:статья 31'!k28)</f>
        <v>0</v>
      </c>
      <c r="L28" s="168" t="n">
        <f aca="false">SUM('статья 5:статья 31'!l28)</f>
        <v>0</v>
      </c>
      <c r="M28" s="164" t="n">
        <f aca="false">SUM('статья 5:статья 31'!m28)</f>
        <v>0</v>
      </c>
      <c r="N28" s="164" t="n">
        <f aca="false">SUM('статья 5:статья 31'!n28)</f>
        <v>0</v>
      </c>
      <c r="O28" s="164" t="n">
        <f aca="false">SUM('статья 5:статья 31'!o28)</f>
        <v>6</v>
      </c>
      <c r="P28" s="164" t="n">
        <f aca="false">SUM('статья 5:статья 31'!p28)</f>
        <v>0</v>
      </c>
      <c r="Q28" s="164" t="n">
        <f aca="false">SUM('статья 5:статья 31'!q28)</f>
        <v>6</v>
      </c>
      <c r="R28" s="165" t="str">
        <f aca="false">IF((C28=(D28+E28+F28)),"Выполнено","ОШИБКА (в сумме должно получиться общее количество материалов ст.4+5)")</f>
        <v>Выполнено</v>
      </c>
      <c r="S28" s="166" t="str">
        <f aca="false">IF(L28=M28+N28+O28+P28,"Выполнено","ОШИБКА (в сумме должно быть общее количество принятых решений ст.12+13+14+15)")</f>
        <v>ОШИБКА (в сумме должно быть общее количество принятых решений ст.12+13+14+15)</v>
      </c>
    </row>
    <row r="29" s="167" customFormat="true" ht="33" hidden="false" customHeight="true" outlineLevel="0" collapsed="false">
      <c r="A29" s="163" t="s">
        <v>96</v>
      </c>
      <c r="B29" s="164" t="n">
        <f aca="false">SUM('статья 5:статья 31'!b29)</f>
        <v>0</v>
      </c>
      <c r="C29" s="164" t="n">
        <f aca="false">SUM('статья 5:статья 31'!c29)</f>
        <v>2</v>
      </c>
      <c r="D29" s="164" t="n">
        <f aca="false">SUM('статья 5:статья 31'!d29)</f>
        <v>2</v>
      </c>
      <c r="E29" s="164" t="n">
        <f aca="false">SUM('статья 5:статья 31'!e29)</f>
        <v>0</v>
      </c>
      <c r="F29" s="164" t="n">
        <f aca="false">SUM('статья 5:статья 31'!f29)</f>
        <v>0</v>
      </c>
      <c r="G29" s="164" t="n">
        <f aca="false">SUM('статья 5:статья 31'!g29)</f>
        <v>0</v>
      </c>
      <c r="H29" s="164" t="n">
        <f aca="false">SUM('статья 5:статья 31'!h29)</f>
        <v>0</v>
      </c>
      <c r="I29" s="164" t="n">
        <f aca="false">SUM('статья 5:статья 31'!i29)</f>
        <v>0</v>
      </c>
      <c r="J29" s="164" t="n">
        <f aca="false">SUM('статья 5:статья 31'!j29)</f>
        <v>2</v>
      </c>
      <c r="K29" s="164" t="n">
        <f aca="false">SUM('статья 5:статья 31'!k29)</f>
        <v>0</v>
      </c>
      <c r="L29" s="168" t="n">
        <f aca="false">SUM('статья 5:статья 31'!l29)</f>
        <v>2</v>
      </c>
      <c r="M29" s="164" t="n">
        <f aca="false">SUM('статья 5:статья 31'!m29)</f>
        <v>0</v>
      </c>
      <c r="N29" s="164" t="n">
        <f aca="false">SUM('статья 5:статья 31'!n29)</f>
        <v>0</v>
      </c>
      <c r="O29" s="164" t="n">
        <f aca="false">SUM('статья 5:статья 31'!o29)</f>
        <v>2</v>
      </c>
      <c r="P29" s="164" t="n">
        <f aca="false">SUM('статья 5:статья 31'!p29)</f>
        <v>0</v>
      </c>
      <c r="Q29" s="164" t="n">
        <f aca="false">SUM('статья 5:статья 31'!q29)</f>
        <v>0</v>
      </c>
      <c r="R29" s="165" t="str">
        <f aca="false">IF((C29=(D29+E29+F29)),"Выполнено","ОШИБКА (в сумме должно получиться общее количество материалов ст.4+5)")</f>
        <v>Выполнено</v>
      </c>
      <c r="S29" s="166" t="str">
        <f aca="false">IF(L29=M29+N29+O29+P29,"Выполнено","ОШИБКА (в сумме должно быть общее количество принятых решений ст.12+13+14+15)")</f>
        <v>Выполнено</v>
      </c>
    </row>
    <row r="30" s="167" customFormat="true" ht="33" hidden="false" customHeight="true" outlineLevel="0" collapsed="false">
      <c r="A30" s="163" t="s">
        <v>97</v>
      </c>
      <c r="B30" s="164" t="n">
        <f aca="false">SUM('статья 5:статья 31'!b30)</f>
        <v>1</v>
      </c>
      <c r="C30" s="164" t="n">
        <f aca="false">SUM('статья 5:статья 31'!c30)</f>
        <v>1</v>
      </c>
      <c r="D30" s="164" t="n">
        <f aca="false">SUM('статья 5:статья 31'!d30)</f>
        <v>0</v>
      </c>
      <c r="E30" s="164" t="n">
        <f aca="false">SUM('статья 5:статья 31'!e30)</f>
        <v>1</v>
      </c>
      <c r="F30" s="164" t="n">
        <f aca="false">SUM('статья 5:статья 31'!f30)</f>
        <v>0</v>
      </c>
      <c r="G30" s="164" t="n">
        <f aca="false">SUM('статья 5:статья 31'!g30)</f>
        <v>0</v>
      </c>
      <c r="H30" s="164" t="n">
        <f aca="false">SUM('статья 5:статья 31'!h30)</f>
        <v>0</v>
      </c>
      <c r="I30" s="164" t="n">
        <f aca="false">SUM('статья 5:статья 31'!i30)</f>
        <v>0</v>
      </c>
      <c r="J30" s="164" t="n">
        <f aca="false">SUM('статья 5:статья 31'!j30)</f>
        <v>1</v>
      </c>
      <c r="K30" s="164" t="n">
        <f aca="false">SUM('статья 5:статья 31'!k30)</f>
        <v>0</v>
      </c>
      <c r="L30" s="168" t="n">
        <f aca="false">SUM('статья 5:статья 31'!l30)</f>
        <v>1</v>
      </c>
      <c r="M30" s="164" t="n">
        <f aca="false">SUM('статья 5:статья 31'!m30)</f>
        <v>0</v>
      </c>
      <c r="N30" s="164" t="n">
        <f aca="false">SUM('статья 5:статья 31'!n30)</f>
        <v>1</v>
      </c>
      <c r="O30" s="164" t="n">
        <f aca="false">SUM('статья 5:статья 31'!o30)</f>
        <v>0</v>
      </c>
      <c r="P30" s="164" t="n">
        <f aca="false">SUM('статья 5:статья 31'!p30)</f>
        <v>0</v>
      </c>
      <c r="Q30" s="164" t="n">
        <f aca="false">SUM('статья 5:статья 31'!q30)</f>
        <v>0</v>
      </c>
      <c r="R30" s="165" t="str">
        <f aca="false">IF((C30=(D30+E30+F30)),"Выполнено","ОШИБКА (в сумме должно получиться общее количество материалов ст.4+5)")</f>
        <v>Выполнено</v>
      </c>
      <c r="S30" s="166" t="str">
        <f aca="false">IF(L30=M30+N30+O30+P30,"Выполнено","ОШИБКА (в сумме должно быть общее количество принятых решений ст.12+13+14+15)")</f>
        <v>Выполнено</v>
      </c>
    </row>
    <row r="31" s="23" customFormat="true" ht="33" hidden="false" customHeight="true" outlineLevel="0" collapsed="false">
      <c r="A31" s="163" t="s">
        <v>98</v>
      </c>
      <c r="B31" s="164" t="n">
        <f aca="false">SUM('статья 5:статья 31'!b31)</f>
        <v>2</v>
      </c>
      <c r="C31" s="164" t="n">
        <f aca="false">SUM('статья 5:статья 31'!c31)</f>
        <v>7</v>
      </c>
      <c r="D31" s="164" t="n">
        <f aca="false">SUM('статья 5:статья 31'!d31)</f>
        <v>2</v>
      </c>
      <c r="E31" s="164" t="n">
        <f aca="false">SUM('статья 5:статья 31'!e31)</f>
        <v>1</v>
      </c>
      <c r="F31" s="164" t="n">
        <f aca="false">SUM('статья 5:статья 31'!f31)</f>
        <v>4</v>
      </c>
      <c r="G31" s="164" t="n">
        <f aca="false">SUM('статья 5:статья 31'!g31)</f>
        <v>0</v>
      </c>
      <c r="H31" s="164" t="n">
        <f aca="false">SUM('статья 5:статья 31'!h31)</f>
        <v>0</v>
      </c>
      <c r="I31" s="164" t="n">
        <f aca="false">SUM('статья 5:статья 31'!i31)</f>
        <v>0</v>
      </c>
      <c r="J31" s="164" t="n">
        <f aca="false">SUM('статья 5:статья 31'!j31)</f>
        <v>2</v>
      </c>
      <c r="K31" s="164" t="n">
        <f aca="false">SUM('статья 5:статья 31'!k31)</f>
        <v>0</v>
      </c>
      <c r="L31" s="168" t="n">
        <f aca="false">SUM('статья 5:статья 31'!l31)</f>
        <v>8</v>
      </c>
      <c r="M31" s="164" t="n">
        <f aca="false">SUM('статья 5:статья 31'!m31)</f>
        <v>0</v>
      </c>
      <c r="N31" s="164" t="n">
        <f aca="false">SUM('статья 5:статья 31'!n31)</f>
        <v>3</v>
      </c>
      <c r="O31" s="164" t="n">
        <f aca="false">SUM('статья 5:статья 31'!o31)</f>
        <v>5</v>
      </c>
      <c r="P31" s="164" t="n">
        <f aca="false">SUM('статья 5:статья 31'!p31)</f>
        <v>0</v>
      </c>
      <c r="Q31" s="164" t="n">
        <f aca="false">SUM('статья 5:статья 31'!q31)</f>
        <v>1</v>
      </c>
      <c r="R31" s="165" t="str">
        <f aca="false">IF((C31=(D31+E31+F31)),"Выполнено","ОШИБКА (в сумме должно получиться общее количество материалов ст.4+5)")</f>
        <v>Выполнено</v>
      </c>
      <c r="S31" s="166" t="str">
        <f aca="false">IF(L31=M31+N31+O31+P31,"Выполнено","ОШИБКА (в сумме должно быть общее количество принятых решений ст.12+13+14+15)")</f>
        <v>Выполнено</v>
      </c>
      <c r="V31" s="169"/>
    </row>
    <row r="32" s="167" customFormat="true" ht="33" hidden="false" customHeight="true" outlineLevel="0" collapsed="false">
      <c r="A32" s="163" t="s">
        <v>99</v>
      </c>
      <c r="B32" s="164" t="n">
        <f aca="false">SUM('статья 5:статья 31'!b32)</f>
        <v>0</v>
      </c>
      <c r="C32" s="164" t="n">
        <f aca="false">SUM('статья 5:статья 31'!c32)</f>
        <v>4</v>
      </c>
      <c r="D32" s="164" t="n">
        <f aca="false">SUM('статья 5:статья 31'!d32)</f>
        <v>0</v>
      </c>
      <c r="E32" s="164" t="n">
        <f aca="false">SUM('статья 5:статья 31'!e32)</f>
        <v>4</v>
      </c>
      <c r="F32" s="164" t="n">
        <f aca="false">SUM('статья 5:статья 31'!f32)</f>
        <v>0</v>
      </c>
      <c r="G32" s="164" t="n">
        <f aca="false">SUM('статья 5:статья 31'!g32)</f>
        <v>0</v>
      </c>
      <c r="H32" s="164" t="n">
        <f aca="false">SUM('статья 5:статья 31'!h32)</f>
        <v>0</v>
      </c>
      <c r="I32" s="164" t="n">
        <f aca="false">SUM('статья 5:статья 31'!i32)</f>
        <v>0</v>
      </c>
      <c r="J32" s="164" t="n">
        <f aca="false">SUM('статья 5:статья 31'!j32)</f>
        <v>0</v>
      </c>
      <c r="K32" s="164" t="n">
        <f aca="false">SUM('статья 5:статья 31'!k32)</f>
        <v>0</v>
      </c>
      <c r="L32" s="168" t="n">
        <f aca="false">SUM('статья 5:статья 31'!l32)</f>
        <v>4</v>
      </c>
      <c r="M32" s="164" t="n">
        <f aca="false">SUM('статья 5:статья 31'!m32)</f>
        <v>0</v>
      </c>
      <c r="N32" s="164" t="n">
        <f aca="false">SUM('статья 5:статья 31'!n32)</f>
        <v>1</v>
      </c>
      <c r="O32" s="164" t="n">
        <f aca="false">SUM('статья 5:статья 31'!o32)</f>
        <v>3</v>
      </c>
      <c r="P32" s="164" t="n">
        <f aca="false">SUM('статья 5:статья 31'!p32)</f>
        <v>0</v>
      </c>
      <c r="Q32" s="164" t="n">
        <f aca="false">SUM('статья 5:статья 31'!q32)</f>
        <v>0</v>
      </c>
      <c r="R32" s="165" t="str">
        <f aca="false">IF((C32=(D32+E32+F32)),"Выполнено","ОШИБКА (в сумме должно получиться общее количество материалов ст.4+5)")</f>
        <v>Выполнено</v>
      </c>
      <c r="S32" s="166" t="str">
        <f aca="false">IF(L32=M32+N32+O32+P32,"Выполнено","ОШИБКА (в сумме должно быть общее количество принятых решений ст.12+13+14+15)")</f>
        <v>Выполнено</v>
      </c>
    </row>
    <row r="33" s="167" customFormat="true" ht="33" hidden="false" customHeight="true" outlineLevel="0" collapsed="false">
      <c r="A33" s="163" t="s">
        <v>100</v>
      </c>
      <c r="B33" s="164" t="n">
        <f aca="false">SUM('статья 5:статья 31'!b33)</f>
        <v>0</v>
      </c>
      <c r="C33" s="164" t="n">
        <f aca="false">SUM('статья 5:статья 31'!c33)</f>
        <v>109</v>
      </c>
      <c r="D33" s="164" t="n">
        <f aca="false">SUM('статья 5:статья 31'!d33)</f>
        <v>26</v>
      </c>
      <c r="E33" s="164" t="n">
        <f aca="false">SUM('статья 5:статья 31'!e33)</f>
        <v>80</v>
      </c>
      <c r="F33" s="164" t="n">
        <f aca="false">SUM('статья 5:статья 31'!f33)</f>
        <v>3</v>
      </c>
      <c r="G33" s="164" t="n">
        <f aca="false">SUM('статья 5:статья 31'!g33)</f>
        <v>0</v>
      </c>
      <c r="H33" s="164" t="n">
        <f aca="false">SUM('статья 5:статья 31'!h33)</f>
        <v>0</v>
      </c>
      <c r="I33" s="164" t="n">
        <f aca="false">SUM('статья 5:статья 31'!i33)</f>
        <v>0</v>
      </c>
      <c r="J33" s="164" t="n">
        <f aca="false">SUM('статья 5:статья 31'!j33)</f>
        <v>35</v>
      </c>
      <c r="K33" s="164" t="n">
        <f aca="false">SUM('статья 5:статья 31'!k33)</f>
        <v>0</v>
      </c>
      <c r="L33" s="168" t="n">
        <f aca="false">SUM('статья 5:статья 31'!l33)</f>
        <v>109</v>
      </c>
      <c r="M33" s="164" t="n">
        <f aca="false">SUM('статья 5:статья 31'!m33)</f>
        <v>0</v>
      </c>
      <c r="N33" s="164" t="n">
        <f aca="false">SUM('статья 5:статья 31'!n33)</f>
        <v>50</v>
      </c>
      <c r="O33" s="164" t="n">
        <f aca="false">SUM('статья 5:статья 31'!o33)</f>
        <v>56</v>
      </c>
      <c r="P33" s="164" t="n">
        <f aca="false">SUM('статья 5:статья 31'!p33)</f>
        <v>3</v>
      </c>
      <c r="Q33" s="164" t="n">
        <f aca="false">SUM('статья 5:статья 31'!q33)</f>
        <v>0</v>
      </c>
      <c r="R33" s="165" t="str">
        <f aca="false">IF((C33=(D33+E33+F33)),"Выполнено","ОШИБКА (в сумме должно получиться общее количество материалов ст.4+5)")</f>
        <v>Выполнено</v>
      </c>
      <c r="S33" s="166" t="str">
        <f aca="false">IF(L33=M33+N33+O33+P33,"Выполнено","ОШИБКА (в сумме должно быть общее количество принятых решений ст.12+13+14+15)")</f>
        <v>Выполнено</v>
      </c>
    </row>
    <row r="34" s="167" customFormat="true" ht="31.5" hidden="false" customHeight="true" outlineLevel="0" collapsed="false">
      <c r="A34" s="163" t="s">
        <v>101</v>
      </c>
      <c r="B34" s="164" t="n">
        <f aca="false">SUM('статья 5:статья 31'!b34)</f>
        <v>25</v>
      </c>
      <c r="C34" s="164" t="n">
        <f aca="false">SUM('статья 5:статья 31'!c34)</f>
        <v>497</v>
      </c>
      <c r="D34" s="164" t="n">
        <f aca="false">SUM('статья 5:статья 31'!d34)</f>
        <v>106</v>
      </c>
      <c r="E34" s="164" t="n">
        <f aca="false">SUM('статья 5:статья 31'!e34)</f>
        <v>372</v>
      </c>
      <c r="F34" s="164" t="n">
        <f aca="false">SUM('статья 5:статья 31'!f34)</f>
        <v>19</v>
      </c>
      <c r="G34" s="164" t="n">
        <f aca="false">SUM('статья 5:статья 31'!g34)</f>
        <v>8</v>
      </c>
      <c r="H34" s="164" t="n">
        <f aca="false">SUM('статья 5:статья 31'!h34)</f>
        <v>15</v>
      </c>
      <c r="I34" s="164" t="n">
        <f aca="false">SUM('статья 5:статья 31'!i34)</f>
        <v>6</v>
      </c>
      <c r="J34" s="164" t="n">
        <f aca="false">SUM('статья 5:статья 31'!j34)</f>
        <v>0</v>
      </c>
      <c r="K34" s="164" t="n">
        <f aca="false">SUM('статья 5:статья 31'!k34)</f>
        <v>0</v>
      </c>
      <c r="L34" s="168" t="n">
        <f aca="false">SUM('статья 5:статья 31'!l34)</f>
        <v>434</v>
      </c>
      <c r="M34" s="164" t="n">
        <f aca="false">SUM('статья 5:статья 31'!m34)</f>
        <v>0</v>
      </c>
      <c r="N34" s="164" t="n">
        <f aca="false">SUM('статья 5:статья 31'!n34)</f>
        <v>367</v>
      </c>
      <c r="O34" s="164" t="n">
        <f aca="false">SUM('статья 5:статья 31'!o34)</f>
        <v>64</v>
      </c>
      <c r="P34" s="164" t="n">
        <f aca="false">SUM('статья 5:статья 31'!p34)</f>
        <v>3</v>
      </c>
      <c r="Q34" s="164" t="n">
        <f aca="false">SUM('статья 5:статья 31'!q34)</f>
        <v>59</v>
      </c>
      <c r="R34" s="165" t="str">
        <f aca="false">IF((C34=(D34+E34+F34)),"Выполнено","ОШИБКА (в сумме должно получиться общее количество материалов ст.4+5)")</f>
        <v>Выполнено</v>
      </c>
      <c r="S34" s="166" t="str">
        <f aca="false">IF(L34=M34+N34+O34+P34,"выполнено","ошибка (в сумме должно быть общее количество принятых решений ст.12+13+$'итого'.14+15)")</f>
        <v>выполнено</v>
      </c>
    </row>
    <row r="35" s="167" customFormat="true" ht="33" hidden="false" customHeight="true" outlineLevel="0" collapsed="false">
      <c r="A35" s="163" t="s">
        <v>102</v>
      </c>
      <c r="B35" s="164" t="n">
        <f aca="false">SUM('статья 5:статья 31'!b35)</f>
        <v>0</v>
      </c>
      <c r="C35" s="164" t="n">
        <f aca="false">SUM('статья 5:статья 31'!c35)</f>
        <v>30</v>
      </c>
      <c r="D35" s="164" t="n">
        <f aca="false">SUM('статья 5:статья 31'!d35)</f>
        <v>0</v>
      </c>
      <c r="E35" s="164" t="n">
        <f aca="false">SUM('статья 5:статья 31'!e35)</f>
        <v>28</v>
      </c>
      <c r="F35" s="164" t="n">
        <f aca="false">SUM('статья 5:статья 31'!f35)</f>
        <v>2</v>
      </c>
      <c r="G35" s="164" t="n">
        <f aca="false">SUM('статья 5:статья 31'!g35)</f>
        <v>0</v>
      </c>
      <c r="H35" s="164" t="n">
        <f aca="false">SUM('статья 5:статья 31'!h35)</f>
        <v>0</v>
      </c>
      <c r="I35" s="164" t="n">
        <f aca="false">SUM('статья 5:статья 31'!i35)</f>
        <v>0</v>
      </c>
      <c r="J35" s="164" t="n">
        <f aca="false">SUM('статья 5:статья 31'!j35)</f>
        <v>2</v>
      </c>
      <c r="K35" s="164" t="n">
        <f aca="false">SUM('статья 5:статья 31'!k35)</f>
        <v>0</v>
      </c>
      <c r="L35" s="168" t="n">
        <f aca="false">SUM('статья 5:статья 31'!l35)</f>
        <v>28</v>
      </c>
      <c r="M35" s="164" t="n">
        <f aca="false">SUM('статья 5:статья 31'!m35)</f>
        <v>0</v>
      </c>
      <c r="N35" s="164" t="n">
        <f aca="false">SUM('статья 5:статья 31'!n35)</f>
        <v>2</v>
      </c>
      <c r="O35" s="164" t="n">
        <f aca="false">SUM('статья 5:статья 31'!o35)</f>
        <v>22</v>
      </c>
      <c r="P35" s="164" t="n">
        <f aca="false">SUM('статья 5:статья 31'!p35)</f>
        <v>4</v>
      </c>
      <c r="Q35" s="164" t="n">
        <f aca="false">SUM('статья 5:статья 31'!q35)</f>
        <v>3</v>
      </c>
      <c r="R35" s="165" t="str">
        <f aca="false">IF((C35=(D35+E35+F35)),"Выполнено","ОШИБКА (в сумме должно получиться общее количество материалов ст.4+5)")</f>
        <v>Выполнено</v>
      </c>
      <c r="S35" s="166" t="str">
        <f aca="false">IF(L35=M35+N35+O35+P35,"Выполнено","ОШИБКА (в сумме должно быть общее количество принятых решений ст.12+13+14+15)")</f>
        <v>Выполнено</v>
      </c>
    </row>
    <row r="36" s="167" customFormat="true" ht="37.5" hidden="false" customHeight="false" outlineLevel="0" collapsed="false">
      <c r="A36" s="173" t="s">
        <v>103</v>
      </c>
      <c r="B36" s="164" t="n">
        <f aca="false">SUM('статья 5:статья 31'!b36)</f>
        <v>0</v>
      </c>
      <c r="C36" s="164" t="n">
        <f aca="false">SUM('статья 5:статья 31'!c36)</f>
        <v>0</v>
      </c>
      <c r="D36" s="164" t="n">
        <f aca="false">SUM('статья 5:статья 31'!d36)</f>
        <v>0</v>
      </c>
      <c r="E36" s="164" t="n">
        <f aca="false">SUM('статья 5:статья 31'!e36)</f>
        <v>0</v>
      </c>
      <c r="F36" s="164" t="n">
        <f aca="false">SUM('статья 5:статья 31'!f36)</f>
        <v>0</v>
      </c>
      <c r="G36" s="164" t="n">
        <f aca="false">SUM('статья 5:статья 31'!g36)</f>
        <v>0</v>
      </c>
      <c r="H36" s="164" t="n">
        <f aca="false">SUM('статья 5:статья 31'!h36)</f>
        <v>0</v>
      </c>
      <c r="I36" s="164" t="n">
        <f aca="false">SUM('статья 5:статья 31'!i36)</f>
        <v>0</v>
      </c>
      <c r="J36" s="164" t="n">
        <f aca="false">SUM('статья 5:статья 31'!j36)</f>
        <v>0</v>
      </c>
      <c r="K36" s="164" t="n">
        <f aca="false">SUM('статья 5:статья 31'!k36)</f>
        <v>0</v>
      </c>
      <c r="L36" s="168" t="n">
        <f aca="false">SUM('статья 5:статья 31'!l36)</f>
        <v>0</v>
      </c>
      <c r="M36" s="164" t="n">
        <f aca="false">SUM('статья 5:статья 31'!m36)</f>
        <v>0</v>
      </c>
      <c r="N36" s="164" t="n">
        <f aca="false">SUM('статья 5:статья 31'!n36)</f>
        <v>0</v>
      </c>
      <c r="O36" s="164" t="n">
        <f aca="false">SUM('статья 5:статья 31'!o36)</f>
        <v>0</v>
      </c>
      <c r="P36" s="164" t="n">
        <f aca="false">SUM('статья 5:статья 31'!p36)</f>
        <v>0</v>
      </c>
      <c r="Q36" s="164" t="n">
        <f aca="false">SUM('статья 5:статья 31'!q36)</f>
        <v>0</v>
      </c>
      <c r="R36" s="165" t="str">
        <f aca="false">IF((C36=(D36+E36+F36)),"Выполнено","ОШИБКА (в сумме должно получиться общее количество материалов ст.4+5)")</f>
        <v>Выполнено</v>
      </c>
      <c r="S36" s="166" t="str">
        <f aca="false">IF(L36=M36+N36+O36+P36,"Выполнено","ОШИБКА (в сумме должно быть общее количество принятых решений ст.12+13+14+15)")</f>
        <v>Выполнено</v>
      </c>
    </row>
    <row r="37" s="167" customFormat="true" ht="33" hidden="false" customHeight="true" outlineLevel="0" collapsed="false">
      <c r="A37" s="163" t="s">
        <v>104</v>
      </c>
      <c r="B37" s="164" t="n">
        <f aca="false">SUM('статья 5:статья 31'!b37)</f>
        <v>0</v>
      </c>
      <c r="C37" s="164" t="n">
        <f aca="false">SUM('статья 5:статья 31'!c37)</f>
        <v>43</v>
      </c>
      <c r="D37" s="164" t="n">
        <f aca="false">SUM('статья 5:статья 31'!d37)</f>
        <v>29</v>
      </c>
      <c r="E37" s="164" t="n">
        <f aca="false">SUM('статья 5:статья 31'!e37)</f>
        <v>14</v>
      </c>
      <c r="F37" s="164" t="n">
        <f aca="false">SUM('статья 5:статья 31'!f37)</f>
        <v>0</v>
      </c>
      <c r="G37" s="164" t="n">
        <f aca="false">SUM('статья 5:статья 31'!g37)</f>
        <v>0</v>
      </c>
      <c r="H37" s="164" t="n">
        <f aca="false">SUM('статья 5:статья 31'!h37)</f>
        <v>0</v>
      </c>
      <c r="I37" s="164" t="n">
        <f aca="false">SUM('статья 5:статья 31'!i37)</f>
        <v>0</v>
      </c>
      <c r="J37" s="164" t="n">
        <f aca="false">SUM('статья 5:статья 31'!j37)</f>
        <v>29</v>
      </c>
      <c r="K37" s="164" t="n">
        <f aca="false">SUM('статья 5:статья 31'!k37)</f>
        <v>0</v>
      </c>
      <c r="L37" s="168" t="n">
        <f aca="false">SUM('статья 5:статья 31'!l37)</f>
        <v>43</v>
      </c>
      <c r="M37" s="164" t="n">
        <f aca="false">SUM('статья 5:статья 31'!m37)</f>
        <v>0</v>
      </c>
      <c r="N37" s="164" t="n">
        <f aca="false">SUM('статья 5:статья 31'!n37)</f>
        <v>31</v>
      </c>
      <c r="O37" s="164" t="n">
        <f aca="false">SUM('статья 5:статья 31'!o37)</f>
        <v>7</v>
      </c>
      <c r="P37" s="164" t="n">
        <f aca="false">SUM('статья 5:статья 31'!p37)</f>
        <v>5</v>
      </c>
      <c r="Q37" s="164" t="n">
        <f aca="false">SUM('статья 5:статья 31'!q37)</f>
        <v>0</v>
      </c>
      <c r="R37" s="165" t="str">
        <f aca="false">IF((C37=(D37+E37+F37)),"Выполнено","ОШИБКА (в сумме должно получиться общее количество материалов ст.4+5)")</f>
        <v>Выполнено</v>
      </c>
      <c r="S37" s="166" t="str">
        <f aca="false">IF(L37=M37+N37+O37+P37,"Выполнено","ОШИБКА (в сумме должно быть общее количество принятых решений ст.12+13+14+15)")</f>
        <v>Выполнено</v>
      </c>
    </row>
    <row r="38" s="167" customFormat="true" ht="33" hidden="false" customHeight="true" outlineLevel="0" collapsed="false">
      <c r="A38" s="163" t="s">
        <v>105</v>
      </c>
      <c r="B38" s="164" t="n">
        <f aca="false">SUM('статья 5:статья 31'!b38)</f>
        <v>0</v>
      </c>
      <c r="C38" s="164" t="n">
        <f aca="false">SUM('статья 5:статья 31'!c38)</f>
        <v>82</v>
      </c>
      <c r="D38" s="164" t="n">
        <f aca="false">SUM('статья 5:статья 31'!d38)</f>
        <v>40</v>
      </c>
      <c r="E38" s="164" t="n">
        <f aca="false">SUM('статья 5:статья 31'!e38)</f>
        <v>41</v>
      </c>
      <c r="F38" s="164" t="n">
        <f aca="false">SUM('статья 5:статья 31'!f38)</f>
        <v>1</v>
      </c>
      <c r="G38" s="164" t="n">
        <f aca="false">SUM('статья 5:статья 31'!g38)</f>
        <v>0</v>
      </c>
      <c r="H38" s="164" t="n">
        <f aca="false">SUM('статья 5:статья 31'!h38)</f>
        <v>11</v>
      </c>
      <c r="I38" s="164" t="n">
        <f aca="false">SUM('статья 5:статья 31'!i38)</f>
        <v>0</v>
      </c>
      <c r="J38" s="164" t="n">
        <f aca="false">SUM('статья 5:статья 31'!j38)</f>
        <v>30</v>
      </c>
      <c r="K38" s="164" t="n">
        <f aca="false">SUM('статья 5:статья 31'!k38)</f>
        <v>0</v>
      </c>
      <c r="L38" s="168" t="n">
        <f aca="false">SUM('статья 5:статья 31'!l38)</f>
        <v>53</v>
      </c>
      <c r="M38" s="164" t="n">
        <f aca="false">SUM('статья 5:статья 31'!m38)</f>
        <v>0</v>
      </c>
      <c r="N38" s="164" t="n">
        <f aca="false">SUM('статья 5:статья 31'!n38)</f>
        <v>23</v>
      </c>
      <c r="O38" s="164" t="n">
        <f aca="false">SUM('статья 5:статья 31'!o38)</f>
        <v>17</v>
      </c>
      <c r="P38" s="164" t="n">
        <f aca="false">SUM('статья 5:статья 31'!p38)</f>
        <v>13</v>
      </c>
      <c r="Q38" s="164" t="n">
        <f aca="false">SUM('статья 5:статья 31'!q38)</f>
        <v>18</v>
      </c>
      <c r="R38" s="165" t="str">
        <f aca="false">IF((C38=(D38+E38+F38)),"Выполнено","ОШИБКА (в сумме должно получиться общее количество материалов ст.4+5)")</f>
        <v>Выполнено</v>
      </c>
      <c r="S38" s="166" t="str">
        <f aca="false">IF(L38=M38+N38+O38+P38,"Выполнено","ОШИБКА (в сумме должно быть общее количество принятых решений ст.12+13+14+15)")</f>
        <v>Выполнено</v>
      </c>
    </row>
    <row r="39" s="167" customFormat="true" ht="33" hidden="false" customHeight="true" outlineLevel="0" collapsed="false">
      <c r="A39" s="163" t="s">
        <v>106</v>
      </c>
      <c r="B39" s="164" t="n">
        <f aca="false">SUM('статья 5:статья 31'!b39)</f>
        <v>62</v>
      </c>
      <c r="C39" s="164" t="n">
        <f aca="false">SUM('статья 5:статья 31'!c39)</f>
        <v>29</v>
      </c>
      <c r="D39" s="164" t="n">
        <f aca="false">SUM('статья 5:статья 31'!d39)</f>
        <v>29</v>
      </c>
      <c r="E39" s="164" t="n">
        <f aca="false">SUM('статья 5:статья 31'!e39)</f>
        <v>0</v>
      </c>
      <c r="F39" s="164" t="n">
        <f aca="false">SUM('статья 5:статья 31'!f39)</f>
        <v>0</v>
      </c>
      <c r="G39" s="164" t="n">
        <f aca="false">SUM('статья 5:статья 31'!g39)</f>
        <v>0</v>
      </c>
      <c r="H39" s="164" t="n">
        <f aca="false">SUM('статья 5:статья 31'!h39)</f>
        <v>0</v>
      </c>
      <c r="I39" s="164" t="n">
        <f aca="false">SUM('статья 5:статья 31'!i39)</f>
        <v>20</v>
      </c>
      <c r="J39" s="164" t="n">
        <f aca="false">SUM('статья 5:статья 31'!j39)</f>
        <v>22</v>
      </c>
      <c r="K39" s="164" t="n">
        <f aca="false">SUM('статья 5:статья 31'!k39)</f>
        <v>0</v>
      </c>
      <c r="L39" s="168" t="n">
        <f aca="false">SUM('статья 5:статья 31'!l39)</f>
        <v>91</v>
      </c>
      <c r="M39" s="164" t="n">
        <f aca="false">SUM('статья 5:статья 31'!m39)</f>
        <v>0</v>
      </c>
      <c r="N39" s="164" t="n">
        <f aca="false">SUM('статья 5:статья 31'!n39)</f>
        <v>51</v>
      </c>
      <c r="O39" s="164" t="n">
        <f aca="false">SUM('статья 5:статья 31'!o39)</f>
        <v>37</v>
      </c>
      <c r="P39" s="164" t="n">
        <f aca="false">SUM('статья 5:статья 31'!p39)</f>
        <v>3</v>
      </c>
      <c r="Q39" s="164" t="n">
        <f aca="false">SUM('статья 5:статья 31'!q39)</f>
        <v>0</v>
      </c>
      <c r="R39" s="165" t="str">
        <f aca="false">IF((C39=(D39+E39+F39)),"Выполнено","ОШИБКА (в сумме должно получиться общее количество материалов ст.4+5)")</f>
        <v>Выполнено</v>
      </c>
      <c r="S39" s="166" t="str">
        <f aca="false">IF(L39=M39+N39+O39+P39,"Выполнено","ОШИБКА (в сумме должно быть общее количество принятых решений ст.12+13+14+15)")</f>
        <v>Выполнено</v>
      </c>
    </row>
    <row r="40" s="16" customFormat="true" ht="36" hidden="false" customHeight="true" outlineLevel="0" collapsed="false">
      <c r="A40" s="174" t="s">
        <v>107</v>
      </c>
      <c r="B40" s="175" t="n">
        <f aca="false">SUM(B11:B39)</f>
        <v>98</v>
      </c>
      <c r="C40" s="175" t="n">
        <f aca="false">SUM(C11:C39)</f>
        <v>1012</v>
      </c>
      <c r="D40" s="176" t="n">
        <f aca="false">SUM(D11:D39)</f>
        <v>260</v>
      </c>
      <c r="E40" s="176" t="n">
        <f aca="false">SUM(E11:E39)</f>
        <v>685</v>
      </c>
      <c r="F40" s="176" t="n">
        <f aca="false">SUM(F11:F39)</f>
        <v>67</v>
      </c>
      <c r="G40" s="176" t="n">
        <f aca="false">SUM(G11:G39)</f>
        <v>9</v>
      </c>
      <c r="H40" s="176" t="n">
        <f aca="false">SUM(H11:H39)</f>
        <v>36</v>
      </c>
      <c r="I40" s="176" t="n">
        <f aca="false">SUM(I11:I39)</f>
        <v>29</v>
      </c>
      <c r="J40" s="175" t="n">
        <f aca="false">SUM(J11:J39)</f>
        <v>155</v>
      </c>
      <c r="K40" s="177" t="n">
        <f aca="false">SUM(K11:K39)</f>
        <v>0</v>
      </c>
      <c r="L40" s="178" t="n">
        <f aca="false">SUM(L11:L39)</f>
        <v>975</v>
      </c>
      <c r="M40" s="177" t="n">
        <f aca="false">SUM(M11:M39)</f>
        <v>0</v>
      </c>
      <c r="N40" s="177" t="n">
        <f aca="false">SUM(N11:N39)</f>
        <v>579</v>
      </c>
      <c r="O40" s="177" t="n">
        <f aca="false">SUM(O11:O39)</f>
        <v>359</v>
      </c>
      <c r="P40" s="177" t="n">
        <f aca="false">SUM(P11:P39)</f>
        <v>39</v>
      </c>
      <c r="Q40" s="176" t="n">
        <f aca="false">SUM(Q11:Q39)</f>
        <v>94</v>
      </c>
      <c r="R40" s="171" t="str">
        <f aca="false">IF((C40=(D40+E40+F40)),"Выполнено","ОШИБКА (в сумме должно получиться общее количество материалов ст.4+5+6)")</f>
        <v>Выполнено</v>
      </c>
      <c r="S40" s="172" t="s">
        <v>167</v>
      </c>
    </row>
    <row r="41" customFormat="false" ht="17.25" hidden="false" customHeight="true" outlineLevel="0" collapsed="false">
      <c r="A41" s="179"/>
    </row>
    <row r="43" customFormat="false" ht="36.75" hidden="false" customHeight="true" outlineLevel="0" collapsed="false">
      <c r="C43" s="180"/>
      <c r="D43" s="181"/>
      <c r="N43" s="182"/>
    </row>
  </sheetData>
  <mergeCells count="21">
    <mergeCell ref="A3:Q3"/>
    <mergeCell ref="A5:A8"/>
    <mergeCell ref="B5:B8"/>
    <mergeCell ref="C5:F5"/>
    <mergeCell ref="G5:G8"/>
    <mergeCell ref="H5:H8"/>
    <mergeCell ref="I5:I8"/>
    <mergeCell ref="J5:J8"/>
    <mergeCell ref="K5:K8"/>
    <mergeCell ref="L5:P5"/>
    <mergeCell ref="Q5:Q8"/>
    <mergeCell ref="C6:C8"/>
    <mergeCell ref="D6:F6"/>
    <mergeCell ref="L6:L8"/>
    <mergeCell ref="M6:P6"/>
    <mergeCell ref="D7:D8"/>
    <mergeCell ref="E7:E8"/>
    <mergeCell ref="F7:F8"/>
    <mergeCell ref="M7:M8"/>
    <mergeCell ref="N7:O7"/>
    <mergeCell ref="P7:P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Q40"/>
  <sheetViews>
    <sheetView showFormulas="false" showGridLines="true" showRowColHeaders="true" showZeros="false" rightToLeft="false" tabSelected="false" showOutlineSymbols="true" defaultGridColor="true" view="pageBreakPreview" topLeftCell="A1" colorId="64" zoomScale="100" zoomScaleNormal="85" zoomScalePageLayoutView="100" workbookViewId="0">
      <selection pane="topLeft" activeCell="B11" activeCellId="0" sqref="B11"/>
    </sheetView>
  </sheetViews>
  <sheetFormatPr defaultColWidth="9.1484375" defaultRowHeight="12.75" zeroHeight="false" outlineLevelRow="0" outlineLevelCol="0"/>
  <cols>
    <col collapsed="false" customWidth="true" hidden="false" outlineLevel="0" max="1" min="1" style="24" width="47"/>
    <col collapsed="false" customWidth="false" hidden="false" outlineLevel="0" max="16384" min="2" style="24" width="9.14"/>
  </cols>
  <sheetData>
    <row r="1" customFormat="false" ht="12.75" hidden="false" customHeight="true" outlineLevel="0" collapsed="false"/>
    <row r="2" customFormat="false" ht="12.75" hidden="false" customHeight="true" outlineLevel="0" collapsed="false"/>
    <row r="3" customFormat="false" ht="12.75" hidden="false" customHeight="true" outlineLevel="0" collapsed="false">
      <c r="A3" s="43" t="s">
        <v>77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customFormat="false" ht="12.75" hidden="false" customHeight="true" outlineLevel="0" collapsed="false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</row>
    <row r="5" customFormat="false" ht="12.75" hidden="false" customHeight="true" outlineLevel="0" collapsed="false">
      <c r="A5" s="45" t="s">
        <v>1</v>
      </c>
      <c r="B5" s="45" t="s">
        <v>2</v>
      </c>
      <c r="C5" s="45" t="s">
        <v>3</v>
      </c>
      <c r="D5" s="45"/>
      <c r="E5" s="45"/>
      <c r="F5" s="45"/>
      <c r="G5" s="45" t="s">
        <v>4</v>
      </c>
      <c r="H5" s="45" t="s">
        <v>5</v>
      </c>
      <c r="I5" s="45" t="s">
        <v>6</v>
      </c>
      <c r="J5" s="46" t="s">
        <v>7</v>
      </c>
      <c r="K5" s="45" t="s">
        <v>8</v>
      </c>
      <c r="L5" s="45" t="s">
        <v>9</v>
      </c>
      <c r="M5" s="45"/>
      <c r="N5" s="45"/>
      <c r="O5" s="45"/>
      <c r="P5" s="45"/>
      <c r="Q5" s="45" t="s">
        <v>10</v>
      </c>
    </row>
    <row r="6" customFormat="false" ht="12.75" hidden="false" customHeight="true" outlineLevel="0" collapsed="false">
      <c r="A6" s="45"/>
      <c r="B6" s="45"/>
      <c r="C6" s="46" t="s">
        <v>11</v>
      </c>
      <c r="D6" s="45" t="s">
        <v>12</v>
      </c>
      <c r="E6" s="45"/>
      <c r="F6" s="45"/>
      <c r="G6" s="45"/>
      <c r="H6" s="45"/>
      <c r="I6" s="45"/>
      <c r="J6" s="46"/>
      <c r="K6" s="45"/>
      <c r="L6" s="46" t="s">
        <v>13</v>
      </c>
      <c r="M6" s="47" t="s">
        <v>14</v>
      </c>
      <c r="N6" s="47"/>
      <c r="O6" s="47"/>
      <c r="P6" s="47"/>
      <c r="Q6" s="45"/>
    </row>
    <row r="7" customFormat="false" ht="167.25" hidden="false" customHeight="true" outlineLevel="0" collapsed="false">
      <c r="A7" s="45"/>
      <c r="B7" s="45"/>
      <c r="C7" s="46"/>
      <c r="D7" s="45" t="s">
        <v>15</v>
      </c>
      <c r="E7" s="45" t="s">
        <v>16</v>
      </c>
      <c r="F7" s="45" t="s">
        <v>17</v>
      </c>
      <c r="G7" s="45"/>
      <c r="H7" s="45"/>
      <c r="I7" s="45"/>
      <c r="J7" s="46"/>
      <c r="K7" s="45"/>
      <c r="L7" s="46"/>
      <c r="M7" s="45" t="s">
        <v>18</v>
      </c>
      <c r="N7" s="45" t="s">
        <v>19</v>
      </c>
      <c r="O7" s="45"/>
      <c r="P7" s="45" t="s">
        <v>20</v>
      </c>
      <c r="Q7" s="45"/>
    </row>
    <row r="8" customFormat="false" ht="12.75" hidden="false" customHeight="true" outlineLevel="0" collapsed="false">
      <c r="A8" s="45"/>
      <c r="B8" s="45"/>
      <c r="C8" s="46"/>
      <c r="D8" s="45"/>
      <c r="E8" s="45"/>
      <c r="F8" s="45"/>
      <c r="G8" s="45"/>
      <c r="H8" s="45"/>
      <c r="I8" s="45"/>
      <c r="J8" s="46"/>
      <c r="K8" s="45"/>
      <c r="L8" s="46"/>
      <c r="M8" s="45"/>
      <c r="N8" s="48" t="s">
        <v>21</v>
      </c>
      <c r="O8" s="48" t="s">
        <v>22</v>
      </c>
      <c r="P8" s="45"/>
      <c r="Q8" s="45"/>
    </row>
    <row r="9" customFormat="false" ht="27" hidden="false" customHeight="true" outlineLevel="0" collapsed="false">
      <c r="A9" s="49" t="n">
        <v>1</v>
      </c>
      <c r="B9" s="49" t="n">
        <v>2</v>
      </c>
      <c r="C9" s="49" t="n">
        <v>3</v>
      </c>
      <c r="D9" s="49" t="n">
        <v>4</v>
      </c>
      <c r="E9" s="49" t="n">
        <v>5</v>
      </c>
      <c r="F9" s="49" t="n">
        <v>6</v>
      </c>
      <c r="G9" s="49" t="n">
        <v>7</v>
      </c>
      <c r="H9" s="49" t="n">
        <v>8</v>
      </c>
      <c r="I9" s="49" t="n">
        <v>9</v>
      </c>
      <c r="J9" s="49" t="n">
        <v>10</v>
      </c>
      <c r="K9" s="49" t="n">
        <v>11</v>
      </c>
      <c r="L9" s="49" t="n">
        <v>12</v>
      </c>
      <c r="M9" s="49" t="n">
        <v>13</v>
      </c>
      <c r="N9" s="49" t="n">
        <v>14</v>
      </c>
      <c r="O9" s="49" t="n">
        <v>15</v>
      </c>
      <c r="P9" s="49" t="n">
        <v>16</v>
      </c>
      <c r="Q9" s="49" t="n">
        <v>17</v>
      </c>
    </row>
    <row r="10" customFormat="false" ht="12.75" hidden="false" customHeight="true" outlineLevel="0" collapsed="false">
      <c r="A10" s="50" t="s">
        <v>111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</row>
    <row r="11" customFormat="false" ht="12.75" hidden="false" customHeight="true" outlineLevel="0" collapsed="false">
      <c r="A11" s="51" t="str">
        <f aca="false">'Статья 6'!A11</f>
        <v>Алатырский муниципальный округ</v>
      </c>
      <c r="B11" s="52"/>
      <c r="C11" s="52" t="n">
        <v>0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</row>
    <row r="12" customFormat="false" ht="12.75" hidden="false" customHeight="true" outlineLevel="0" collapsed="false">
      <c r="A12" s="51" t="str">
        <f aca="false">'Статья 6'!A12</f>
        <v>Аликовский муниципальный округ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</row>
    <row r="13" customFormat="false" ht="12.75" hidden="false" customHeight="true" outlineLevel="0" collapsed="false">
      <c r="A13" s="51" t="str">
        <f aca="false">'Статья 6'!A13</f>
        <v>Батыревский муниципальный округ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</row>
    <row r="14" customFormat="false" ht="12.75" hidden="false" customHeight="true" outlineLevel="0" collapsed="false">
      <c r="A14" s="51" t="str">
        <f aca="false">'Статья 6'!A14</f>
        <v>Вурнарский муниципальный округ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</row>
    <row r="15" customFormat="false" ht="12.75" hidden="false" customHeight="false" outlineLevel="0" collapsed="false">
      <c r="A15" s="51" t="str">
        <f aca="false">'Статья 6'!A15</f>
        <v>Ибресинский муниципальный округ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</row>
    <row r="16" customFormat="false" ht="12.75" hidden="false" customHeight="true" outlineLevel="0" collapsed="false">
      <c r="A16" s="51" t="str">
        <f aca="false">'Статья 6'!A16</f>
        <v>Канашский муниципальный округ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</row>
    <row r="17" customFormat="false" ht="12.75" hidden="false" customHeight="true" outlineLevel="0" collapsed="false">
      <c r="A17" s="51" t="str">
        <f aca="false">'Статья 6'!A17</f>
        <v>Козловский муниципальный округ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customFormat="false" ht="12.75" hidden="false" customHeight="false" outlineLevel="0" collapsed="false">
      <c r="A18" s="51" t="str">
        <f aca="false">'Статья 6'!A18</f>
        <v>Комсомольский муниципальный округ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</row>
    <row r="19" customFormat="false" ht="12.75" hidden="false" customHeight="false" outlineLevel="0" collapsed="false">
      <c r="A19" s="51" t="str">
        <f aca="false">'Статья 6'!A19</f>
        <v>Красноармейский муниципальный округ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</row>
    <row r="20" customFormat="false" ht="12.75" hidden="false" customHeight="false" outlineLevel="0" collapsed="false">
      <c r="A20" s="51" t="str">
        <f aca="false">'Статья 6'!A20</f>
        <v>Красночетайский муниципальный округ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</row>
    <row r="21" customFormat="false" ht="12.75" hidden="false" customHeight="false" outlineLevel="0" collapsed="false">
      <c r="A21" s="51" t="str">
        <f aca="false">'Статья 6'!A21</f>
        <v>Мариинско-Посадский муниципальный округ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</row>
    <row r="22" customFormat="false" ht="12.75" hidden="false" customHeight="false" outlineLevel="0" collapsed="false">
      <c r="A22" s="51" t="str">
        <f aca="false">'Статья 6'!A22</f>
        <v>Моргаушский муниципальный округ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</row>
    <row r="23" customFormat="false" ht="12.75" hidden="false" customHeight="false" outlineLevel="0" collapsed="false">
      <c r="A23" s="51" t="str">
        <f aca="false">'Статья 6'!A23</f>
        <v>Порецкий муниципальный округ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</row>
    <row r="24" customFormat="false" ht="12.75" hidden="false" customHeight="false" outlineLevel="0" collapsed="false">
      <c r="A24" s="51" t="str">
        <f aca="false">'Статья 6'!A24</f>
        <v>Урмарский муниципальный округ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</row>
    <row r="25" customFormat="false" ht="12.75" hidden="false" customHeight="false" outlineLevel="0" collapsed="false">
      <c r="A25" s="51" t="str">
        <f aca="false">'Статья 6'!A25</f>
        <v>Цивильский муниципальный округ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</row>
    <row r="26" customFormat="false" ht="12.75" hidden="false" customHeight="false" outlineLevel="0" collapsed="false">
      <c r="A26" s="51" t="str">
        <f aca="false">'Статья 6'!A26</f>
        <v>Чебоксарский муниципальный округ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</row>
    <row r="27" customFormat="false" ht="12.75" hidden="false" customHeight="false" outlineLevel="0" collapsed="false">
      <c r="A27" s="51" t="str">
        <f aca="false">'Статья 6'!A27</f>
        <v>Шемуршинский муниципальный округ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</row>
    <row r="28" customFormat="false" ht="12.75" hidden="false" customHeight="false" outlineLevel="0" collapsed="false">
      <c r="A28" s="51" t="str">
        <f aca="false">'Статья 6'!A28</f>
        <v>Шумерлинский муниципальный округ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</row>
    <row r="29" customFormat="false" ht="12.75" hidden="false" customHeight="false" outlineLevel="0" collapsed="false">
      <c r="A29" s="51" t="str">
        <f aca="false">'Статья 6'!A29</f>
        <v>Ядринский муниципальный округ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</row>
    <row r="30" customFormat="false" ht="12.75" hidden="false" customHeight="false" outlineLevel="0" collapsed="false">
      <c r="A30" s="51" t="str">
        <f aca="false">'Статья 6'!A30</f>
        <v>Яльчикский муниципальный округ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</row>
    <row r="31" customFormat="false" ht="12.75" hidden="false" customHeight="false" outlineLevel="0" collapsed="false">
      <c r="A31" s="51" t="str">
        <f aca="false">'Статья 6'!A31</f>
        <v>Янтиковский муниципальный округ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</row>
    <row r="32" customFormat="false" ht="12.75" hidden="false" customHeight="false" outlineLevel="0" collapsed="false">
      <c r="A32" s="51" t="str">
        <f aca="false">'Статья 6'!A32</f>
        <v>г.Алатырь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</row>
    <row r="33" customFormat="false" ht="12.75" hidden="false" customHeight="false" outlineLevel="0" collapsed="false">
      <c r="A33" s="51" t="str">
        <f aca="false">'Статья 6'!A33</f>
        <v>г.Канаш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</row>
    <row r="34" customFormat="false" ht="12.75" hidden="false" customHeight="false" outlineLevel="0" collapsed="false">
      <c r="A34" s="51" t="str">
        <f aca="false">'Статья 6'!A34</f>
        <v>г.Новочебоксарск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</row>
    <row r="35" customFormat="false" ht="12.75" hidden="false" customHeight="false" outlineLevel="0" collapsed="false">
      <c r="A35" s="53" t="str">
        <f aca="false">'Статья 6'!A35</f>
        <v>г.Шумерля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</row>
    <row r="36" customFormat="false" ht="12.75" hidden="false" customHeight="false" outlineLevel="0" collapsed="false">
      <c r="A36" s="51" t="str">
        <f aca="false">'Статья 6'!A36</f>
        <v>городская административная комиссия г. Чебоксары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</row>
    <row r="37" customFormat="false" ht="12.75" hidden="false" customHeight="false" outlineLevel="0" collapsed="false">
      <c r="A37" s="51" t="str">
        <f aca="false">'Статья 6'!A37</f>
        <v>Калининский район г.Чебоксары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</row>
    <row r="38" customFormat="false" ht="15.75" hidden="false" customHeight="true" outlineLevel="0" collapsed="false">
      <c r="A38" s="51" t="str">
        <f aca="false">'Статья 6'!A38</f>
        <v>Московский район г.Чебоксары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</row>
    <row r="39" customFormat="false" ht="12.75" hidden="false" customHeight="false" outlineLevel="0" collapsed="false">
      <c r="A39" s="51" t="str">
        <f aca="false">'Статья 6'!A39</f>
        <v>Ленинский район г.Чебоксары</v>
      </c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</row>
    <row r="40" customFormat="false" ht="12.75" hidden="false" customHeight="false" outlineLevel="0" collapsed="false">
      <c r="A40" s="55" t="s">
        <v>107</v>
      </c>
      <c r="B40" s="57" t="n">
        <f aca="false">B11</f>
        <v>0</v>
      </c>
      <c r="C40" s="57" t="n">
        <f aca="false">SUM(C11:C39)</f>
        <v>0</v>
      </c>
      <c r="D40" s="57" t="n">
        <f aca="false">SUM(D11:D39)</f>
        <v>0</v>
      </c>
      <c r="E40" s="57" t="n">
        <f aca="false">SUM(E11:E39)</f>
        <v>0</v>
      </c>
      <c r="F40" s="57" t="n">
        <f aca="false">SUM(F11:F39)</f>
        <v>0</v>
      </c>
      <c r="G40" s="57" t="n">
        <f aca="false">SUM(G11:G39)</f>
        <v>0</v>
      </c>
      <c r="H40" s="56" t="n">
        <f aca="false">SUM(H11:H39)</f>
        <v>0</v>
      </c>
      <c r="I40" s="56" t="n">
        <f aca="false">SUM(I11:I39)</f>
        <v>0</v>
      </c>
      <c r="J40" s="56" t="n">
        <f aca="false">SUM(J11:J39)</f>
        <v>0</v>
      </c>
      <c r="K40" s="56" t="n">
        <f aca="false">SUM(K11:K39)</f>
        <v>0</v>
      </c>
      <c r="L40" s="56" t="n">
        <f aca="false">SUM(L11:L39)</f>
        <v>0</v>
      </c>
      <c r="M40" s="56" t="n">
        <f aca="false">SUM(M11:M39)</f>
        <v>0</v>
      </c>
      <c r="N40" s="56" t="n">
        <f aca="false">SUM(N11:N39)</f>
        <v>0</v>
      </c>
      <c r="O40" s="56" t="n">
        <f aca="false">SUM(O11:O39)</f>
        <v>0</v>
      </c>
      <c r="P40" s="56" t="n">
        <f aca="false">SUM(P11:P39)</f>
        <v>0</v>
      </c>
      <c r="Q40" s="56" t="n">
        <f aca="false">SUM(Q11:Q39)</f>
        <v>0</v>
      </c>
    </row>
  </sheetData>
  <sheetProtection algorithmName="SHA-512" hashValue="gnHYNvJ5LG4dXTsBS9Otu5hdhUVOc9vL8NscT6z/k0opBBBjcQzQvgrXqNuOgWgKAeIrDrr9q21RaGV/gFYMcQ==" saltValue="S2qO3yVslAOR2wlQznCfhg==" spinCount="100000" sheet="true" objects="true" scenarios="true"/>
  <protectedRanges>
    <protectedRange name="edit" sqref="B11:Q39"/>
  </protectedRanges>
  <mergeCells count="22">
    <mergeCell ref="A3:Q3"/>
    <mergeCell ref="A5:A8"/>
    <mergeCell ref="B5:B8"/>
    <mergeCell ref="C5:F5"/>
    <mergeCell ref="G5:G8"/>
    <mergeCell ref="H5:H8"/>
    <mergeCell ref="I5:I8"/>
    <mergeCell ref="J5:J8"/>
    <mergeCell ref="K5:K8"/>
    <mergeCell ref="L5:P5"/>
    <mergeCell ref="Q5:Q8"/>
    <mergeCell ref="C6:C8"/>
    <mergeCell ref="D6:F6"/>
    <mergeCell ref="L6:L8"/>
    <mergeCell ref="M6:P6"/>
    <mergeCell ref="D7:D8"/>
    <mergeCell ref="E7:E8"/>
    <mergeCell ref="F7:F8"/>
    <mergeCell ref="M7:M8"/>
    <mergeCell ref="N7:O7"/>
    <mergeCell ref="P7:P8"/>
    <mergeCell ref="A10:Q1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3:R44"/>
  <sheetViews>
    <sheetView showFormulas="false" showGridLines="true" showRowColHeaders="true" showZeros="false" rightToLeft="false" tabSelected="false" showOutlineSymbols="true" defaultGridColor="true" view="pageBreakPreview" topLeftCell="A7" colorId="64" zoomScale="100" zoomScaleNormal="50" zoomScalePageLayoutView="100" workbookViewId="0">
      <selection pane="topLeft" activeCell="T29" activeCellId="0" sqref="T29"/>
    </sheetView>
  </sheetViews>
  <sheetFormatPr defaultColWidth="9.1484375" defaultRowHeight="12.75" zeroHeight="false" outlineLevelRow="0" outlineLevelCol="0"/>
  <cols>
    <col collapsed="false" customWidth="true" hidden="false" outlineLevel="0" max="1" min="1" style="24" width="67.86"/>
    <col collapsed="false" customWidth="true" hidden="false" outlineLevel="0" max="2" min="2" style="58" width="17.57"/>
    <col collapsed="false" customWidth="true" hidden="false" outlineLevel="0" max="3" min="3" style="58" width="13.71"/>
    <col collapsed="false" customWidth="true" hidden="false" outlineLevel="0" max="4" min="4" style="58" width="20.14"/>
    <col collapsed="false" customWidth="true" hidden="false" outlineLevel="0" max="5" min="5" style="58" width="21"/>
    <col collapsed="false" customWidth="true" hidden="false" outlineLevel="0" max="6" min="6" style="58" width="17"/>
    <col collapsed="false" customWidth="true" hidden="false" outlineLevel="0" max="10" min="7" style="58" width="28.57"/>
    <col collapsed="false" customWidth="true" hidden="false" outlineLevel="0" max="11" min="11" style="58" width="28.29"/>
    <col collapsed="false" customWidth="true" hidden="false" outlineLevel="0" max="12" min="12" style="58" width="17.15"/>
    <col collapsed="false" customWidth="true" hidden="false" outlineLevel="0" max="13" min="13" style="58" width="24.71"/>
    <col collapsed="false" customWidth="true" hidden="false" outlineLevel="0" max="14" min="14" style="58" width="14.57"/>
    <col collapsed="false" customWidth="true" hidden="false" outlineLevel="0" max="16" min="15" style="58" width="19.42"/>
    <col collapsed="false" customWidth="true" hidden="false" outlineLevel="0" max="17" min="17" style="58" width="19.14"/>
    <col collapsed="false" customWidth="true" hidden="false" outlineLevel="0" max="18" min="18" style="24" width="17.86"/>
    <col collapsed="false" customWidth="true" hidden="false" outlineLevel="0" max="19" min="19" style="24" width="17.71"/>
    <col collapsed="false" customWidth="true" hidden="false" outlineLevel="0" max="20" min="20" style="24" width="10.71"/>
    <col collapsed="false" customWidth="false" hidden="false" outlineLevel="0" max="16384" min="21" style="24" width="9.14"/>
  </cols>
  <sheetData>
    <row r="3" customFormat="false" ht="38.25" hidden="false" customHeight="true" outlineLevel="0" collapsed="false">
      <c r="A3" s="25" t="s">
        <v>77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5" s="28" customFormat="true" ht="30.75" hidden="false" customHeight="true" outlineLevel="0" collapsed="false">
      <c r="A5" s="59" t="s">
        <v>1</v>
      </c>
      <c r="B5" s="59" t="s">
        <v>2</v>
      </c>
      <c r="C5" s="60" t="s">
        <v>3</v>
      </c>
      <c r="D5" s="60"/>
      <c r="E5" s="60"/>
      <c r="F5" s="60"/>
      <c r="G5" s="59" t="s">
        <v>4</v>
      </c>
      <c r="H5" s="59" t="s">
        <v>5</v>
      </c>
      <c r="I5" s="59" t="s">
        <v>6</v>
      </c>
      <c r="J5" s="59" t="s">
        <v>7</v>
      </c>
      <c r="K5" s="59" t="s">
        <v>8</v>
      </c>
      <c r="L5" s="59" t="s">
        <v>9</v>
      </c>
      <c r="M5" s="59"/>
      <c r="N5" s="59"/>
      <c r="O5" s="59"/>
      <c r="P5" s="59"/>
      <c r="Q5" s="59" t="s">
        <v>10</v>
      </c>
    </row>
    <row r="6" s="28" customFormat="true" ht="13.5" hidden="false" customHeight="true" outlineLevel="0" collapsed="false">
      <c r="A6" s="59"/>
      <c r="B6" s="59"/>
      <c r="C6" s="59" t="s">
        <v>11</v>
      </c>
      <c r="D6" s="61" t="s">
        <v>12</v>
      </c>
      <c r="E6" s="61"/>
      <c r="F6" s="61"/>
      <c r="G6" s="59"/>
      <c r="H6" s="59"/>
      <c r="I6" s="59"/>
      <c r="J6" s="59"/>
      <c r="K6" s="59"/>
      <c r="L6" s="59" t="s">
        <v>13</v>
      </c>
      <c r="M6" s="62" t="s">
        <v>14</v>
      </c>
      <c r="N6" s="62"/>
      <c r="O6" s="62"/>
      <c r="P6" s="62"/>
      <c r="Q6" s="59"/>
    </row>
    <row r="7" s="28" customFormat="true" ht="63.75" hidden="false" customHeight="true" outlineLevel="0" collapsed="false">
      <c r="A7" s="59"/>
      <c r="B7" s="59"/>
      <c r="C7" s="59"/>
      <c r="D7" s="59" t="s">
        <v>15</v>
      </c>
      <c r="E7" s="59" t="s">
        <v>16</v>
      </c>
      <c r="F7" s="59" t="s">
        <v>17</v>
      </c>
      <c r="G7" s="59"/>
      <c r="H7" s="59"/>
      <c r="I7" s="59"/>
      <c r="J7" s="59"/>
      <c r="K7" s="59"/>
      <c r="L7" s="59"/>
      <c r="M7" s="59" t="s">
        <v>18</v>
      </c>
      <c r="N7" s="59" t="s">
        <v>19</v>
      </c>
      <c r="O7" s="59"/>
      <c r="P7" s="59" t="s">
        <v>20</v>
      </c>
      <c r="Q7" s="59"/>
    </row>
    <row r="8" customFormat="false" ht="41.25" hidden="false" customHeight="true" outlineLevel="0" collapsed="false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63" t="s">
        <v>21</v>
      </c>
      <c r="O8" s="63" t="s">
        <v>22</v>
      </c>
      <c r="P8" s="59"/>
      <c r="Q8" s="59"/>
    </row>
    <row r="9" customFormat="false" ht="15.75" hidden="false" customHeight="true" outlineLevel="0" collapsed="false">
      <c r="A9" s="64" t="n">
        <v>1</v>
      </c>
      <c r="B9" s="64" t="n">
        <v>2</v>
      </c>
      <c r="C9" s="64" t="n">
        <v>3</v>
      </c>
      <c r="D9" s="64" t="n">
        <v>4</v>
      </c>
      <c r="E9" s="64" t="n">
        <v>5</v>
      </c>
      <c r="F9" s="64" t="n">
        <v>6</v>
      </c>
      <c r="G9" s="64" t="n">
        <v>7</v>
      </c>
      <c r="H9" s="64" t="n">
        <v>8</v>
      </c>
      <c r="I9" s="64" t="n">
        <v>9</v>
      </c>
      <c r="J9" s="64" t="n">
        <v>10</v>
      </c>
      <c r="K9" s="64" t="n">
        <v>11</v>
      </c>
      <c r="L9" s="64" t="n">
        <v>12</v>
      </c>
      <c r="M9" s="64" t="n">
        <v>13</v>
      </c>
      <c r="N9" s="64" t="n">
        <v>14</v>
      </c>
      <c r="O9" s="64" t="n">
        <v>15</v>
      </c>
      <c r="P9" s="64" t="n">
        <v>16</v>
      </c>
      <c r="Q9" s="64" t="n">
        <v>17</v>
      </c>
    </row>
    <row r="10" s="33" customFormat="true" ht="36" hidden="false" customHeight="true" outlineLevel="0" collapsed="false">
      <c r="A10" s="65" t="s">
        <v>112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</row>
    <row r="11" s="33" customFormat="true" ht="36" hidden="false" customHeight="true" outlineLevel="0" collapsed="false">
      <c r="A11" s="66" t="s">
        <v>78</v>
      </c>
      <c r="B11" s="67"/>
      <c r="C11" s="67" t="n">
        <v>2</v>
      </c>
      <c r="D11" s="67"/>
      <c r="E11" s="67" t="n">
        <v>2</v>
      </c>
      <c r="F11" s="67"/>
      <c r="G11" s="67"/>
      <c r="H11" s="67"/>
      <c r="I11" s="67"/>
      <c r="J11" s="67"/>
      <c r="K11" s="67"/>
      <c r="L11" s="67" t="n">
        <v>2</v>
      </c>
      <c r="M11" s="67"/>
      <c r="N11" s="67"/>
      <c r="O11" s="67" t="n">
        <v>2</v>
      </c>
      <c r="P11" s="67"/>
      <c r="Q11" s="67"/>
    </row>
    <row r="12" s="33" customFormat="true" ht="36" hidden="false" customHeight="true" outlineLevel="0" collapsed="false">
      <c r="A12" s="66" t="s">
        <v>79</v>
      </c>
      <c r="B12" s="67" t="n">
        <v>1</v>
      </c>
      <c r="C12" s="67" t="n">
        <v>3</v>
      </c>
      <c r="D12" s="67"/>
      <c r="E12" s="67" t="n">
        <v>3</v>
      </c>
      <c r="F12" s="67"/>
      <c r="G12" s="67"/>
      <c r="H12" s="67"/>
      <c r="I12" s="67"/>
      <c r="J12" s="67"/>
      <c r="K12" s="67"/>
      <c r="L12" s="67" t="n">
        <v>3</v>
      </c>
      <c r="M12" s="67"/>
      <c r="N12" s="67" t="n">
        <v>2</v>
      </c>
      <c r="O12" s="67"/>
      <c r="P12" s="67" t="n">
        <v>1</v>
      </c>
      <c r="Q12" s="67"/>
    </row>
    <row r="13" s="33" customFormat="true" ht="36" hidden="false" customHeight="true" outlineLevel="0" collapsed="false">
      <c r="A13" s="66" t="s">
        <v>80</v>
      </c>
      <c r="B13" s="67"/>
      <c r="C13" s="67" t="n">
        <v>2</v>
      </c>
      <c r="D13" s="67"/>
      <c r="E13" s="67" t="n">
        <v>2</v>
      </c>
      <c r="F13" s="67"/>
      <c r="G13" s="67"/>
      <c r="H13" s="67"/>
      <c r="I13" s="67"/>
      <c r="J13" s="67"/>
      <c r="K13" s="67"/>
      <c r="L13" s="67" t="n">
        <v>2</v>
      </c>
      <c r="M13" s="67"/>
      <c r="N13" s="67"/>
      <c r="O13" s="67" t="n">
        <v>2</v>
      </c>
      <c r="P13" s="67"/>
      <c r="Q13" s="67"/>
    </row>
    <row r="14" s="33" customFormat="true" ht="36" hidden="false" customHeight="true" outlineLevel="0" collapsed="false">
      <c r="A14" s="66" t="s">
        <v>81</v>
      </c>
      <c r="B14" s="67"/>
      <c r="C14" s="67" t="n">
        <v>23</v>
      </c>
      <c r="D14" s="67"/>
      <c r="E14" s="67" t="n">
        <v>23</v>
      </c>
      <c r="F14" s="67"/>
      <c r="G14" s="67"/>
      <c r="H14" s="67"/>
      <c r="I14" s="67"/>
      <c r="J14" s="67"/>
      <c r="K14" s="67"/>
      <c r="L14" s="67" t="n">
        <v>23</v>
      </c>
      <c r="M14" s="67"/>
      <c r="N14" s="67"/>
      <c r="O14" s="67" t="n">
        <v>18</v>
      </c>
      <c r="P14" s="67" t="n">
        <v>5</v>
      </c>
      <c r="Q14" s="67"/>
    </row>
    <row r="15" s="33" customFormat="true" ht="36" hidden="false" customHeight="true" outlineLevel="0" collapsed="false">
      <c r="A15" s="66" t="s">
        <v>82</v>
      </c>
      <c r="B15" s="67"/>
      <c r="C15" s="67" t="n">
        <v>1</v>
      </c>
      <c r="D15" s="67"/>
      <c r="E15" s="67" t="n">
        <v>1</v>
      </c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 t="n">
        <v>1</v>
      </c>
    </row>
    <row r="16" s="33" customFormat="true" ht="36" hidden="false" customHeight="true" outlineLevel="0" collapsed="false">
      <c r="A16" s="66" t="s">
        <v>83</v>
      </c>
      <c r="B16" s="67"/>
      <c r="C16" s="67" t="n">
        <v>0</v>
      </c>
      <c r="D16" s="67"/>
      <c r="E16" s="67" t="n">
        <v>0</v>
      </c>
      <c r="F16" s="67"/>
      <c r="G16" s="67"/>
      <c r="H16" s="67"/>
      <c r="I16" s="67"/>
      <c r="J16" s="67"/>
      <c r="K16" s="67"/>
      <c r="L16" s="67" t="n">
        <v>0</v>
      </c>
      <c r="M16" s="67"/>
      <c r="N16" s="67"/>
      <c r="O16" s="67" t="n">
        <v>0</v>
      </c>
      <c r="P16" s="68" t="n">
        <v>0</v>
      </c>
      <c r="Q16" s="68"/>
    </row>
    <row r="17" s="33" customFormat="true" ht="36" hidden="false" customHeight="true" outlineLevel="0" collapsed="false">
      <c r="A17" s="66" t="s">
        <v>84</v>
      </c>
      <c r="B17" s="67"/>
      <c r="C17" s="67" t="n">
        <v>20</v>
      </c>
      <c r="D17" s="67"/>
      <c r="E17" s="67" t="n">
        <v>20</v>
      </c>
      <c r="F17" s="67"/>
      <c r="G17" s="67"/>
      <c r="H17" s="67"/>
      <c r="I17" s="67"/>
      <c r="J17" s="67"/>
      <c r="K17" s="67"/>
      <c r="L17" s="67" t="n">
        <v>20</v>
      </c>
      <c r="M17" s="67"/>
      <c r="N17" s="67" t="n">
        <v>3</v>
      </c>
      <c r="O17" s="67" t="n">
        <v>17</v>
      </c>
      <c r="P17" s="67"/>
      <c r="Q17" s="67"/>
    </row>
    <row r="18" s="33" customFormat="true" ht="36" hidden="false" customHeight="true" outlineLevel="0" collapsed="false">
      <c r="A18" s="66" t="s">
        <v>85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</row>
    <row r="19" s="33" customFormat="true" ht="36" hidden="false" customHeight="true" outlineLevel="0" collapsed="false">
      <c r="A19" s="66" t="s">
        <v>86</v>
      </c>
      <c r="B19" s="69"/>
      <c r="C19" s="69" t="n">
        <v>8</v>
      </c>
      <c r="D19" s="69"/>
      <c r="E19" s="69" t="n">
        <v>8</v>
      </c>
      <c r="F19" s="69"/>
      <c r="G19" s="69"/>
      <c r="H19" s="69" t="n">
        <v>8</v>
      </c>
      <c r="I19" s="69"/>
      <c r="J19" s="69"/>
      <c r="K19" s="69"/>
      <c r="L19" s="69" t="n">
        <v>8</v>
      </c>
      <c r="M19" s="69"/>
      <c r="N19" s="69"/>
      <c r="O19" s="69"/>
      <c r="P19" s="69"/>
      <c r="Q19" s="69"/>
    </row>
    <row r="20" s="33" customFormat="true" ht="36" hidden="false" customHeight="true" outlineLevel="0" collapsed="false">
      <c r="A20" s="66" t="s">
        <v>87</v>
      </c>
      <c r="B20" s="67"/>
      <c r="C20" s="67" t="n">
        <v>1</v>
      </c>
      <c r="D20" s="67"/>
      <c r="E20" s="67" t="n">
        <v>1</v>
      </c>
      <c r="F20" s="67"/>
      <c r="G20" s="67"/>
      <c r="H20" s="67"/>
      <c r="I20" s="67"/>
      <c r="J20" s="67"/>
      <c r="K20" s="67"/>
      <c r="L20" s="67" t="n">
        <v>1</v>
      </c>
      <c r="M20" s="67"/>
      <c r="N20" s="67"/>
      <c r="O20" s="67" t="n">
        <v>1</v>
      </c>
      <c r="P20" s="67"/>
      <c r="Q20" s="67"/>
    </row>
    <row r="21" s="33" customFormat="true" ht="36" hidden="false" customHeight="true" outlineLevel="0" collapsed="false">
      <c r="A21" s="66" t="s">
        <v>88</v>
      </c>
      <c r="B21" s="67" t="n">
        <v>0</v>
      </c>
      <c r="C21" s="67" t="n">
        <v>14</v>
      </c>
      <c r="D21" s="67"/>
      <c r="E21" s="67" t="n">
        <v>14</v>
      </c>
      <c r="F21" s="67"/>
      <c r="G21" s="67"/>
      <c r="H21" s="67"/>
      <c r="I21" s="67" t="n">
        <v>2</v>
      </c>
      <c r="J21" s="67"/>
      <c r="K21" s="67"/>
      <c r="L21" s="67" t="n">
        <v>14</v>
      </c>
      <c r="M21" s="67"/>
      <c r="N21" s="67"/>
      <c r="O21" s="67" t="n">
        <v>14</v>
      </c>
      <c r="P21" s="67"/>
      <c r="Q21" s="67" t="n">
        <v>0</v>
      </c>
    </row>
    <row r="22" s="33" customFormat="true" ht="31.5" hidden="false" customHeight="true" outlineLevel="0" collapsed="false">
      <c r="A22" s="66" t="s">
        <v>89</v>
      </c>
      <c r="B22" s="67" t="n">
        <v>1</v>
      </c>
      <c r="C22" s="67" t="n">
        <v>1</v>
      </c>
      <c r="D22" s="67"/>
      <c r="E22" s="67" t="n">
        <v>1</v>
      </c>
      <c r="F22" s="67"/>
      <c r="G22" s="67"/>
      <c r="H22" s="67"/>
      <c r="I22" s="67"/>
      <c r="J22" s="67"/>
      <c r="K22" s="67"/>
      <c r="L22" s="67" t="n">
        <v>2</v>
      </c>
      <c r="M22" s="67"/>
      <c r="N22" s="67"/>
      <c r="O22" s="67" t="n">
        <v>2</v>
      </c>
      <c r="P22" s="67"/>
      <c r="Q22" s="67"/>
    </row>
    <row r="23" s="33" customFormat="true" ht="36" hidden="false" customHeight="true" outlineLevel="0" collapsed="false">
      <c r="A23" s="66" t="s">
        <v>90</v>
      </c>
      <c r="B23" s="67"/>
      <c r="C23" s="67" t="n">
        <v>8</v>
      </c>
      <c r="D23" s="67"/>
      <c r="E23" s="67" t="n">
        <v>8</v>
      </c>
      <c r="F23" s="67"/>
      <c r="G23" s="67"/>
      <c r="H23" s="67"/>
      <c r="I23" s="67"/>
      <c r="J23" s="67"/>
      <c r="K23" s="67"/>
      <c r="L23" s="67" t="n">
        <v>8</v>
      </c>
      <c r="M23" s="67"/>
      <c r="N23" s="67"/>
      <c r="O23" s="67" t="n">
        <v>8</v>
      </c>
      <c r="P23" s="67"/>
      <c r="Q23" s="67"/>
    </row>
    <row r="24" s="33" customFormat="true" ht="36" hidden="false" customHeight="true" outlineLevel="0" collapsed="false">
      <c r="A24" s="66" t="s">
        <v>91</v>
      </c>
      <c r="B24" s="67"/>
      <c r="C24" s="67" t="n">
        <v>2</v>
      </c>
      <c r="D24" s="67"/>
      <c r="E24" s="67" t="n">
        <v>2</v>
      </c>
      <c r="F24" s="67"/>
      <c r="G24" s="67"/>
      <c r="H24" s="67"/>
      <c r="I24" s="67"/>
      <c r="J24" s="67"/>
      <c r="K24" s="67"/>
      <c r="L24" s="67" t="n">
        <v>1</v>
      </c>
      <c r="M24" s="67"/>
      <c r="N24" s="67"/>
      <c r="O24" s="67" t="n">
        <v>1</v>
      </c>
      <c r="P24" s="67"/>
      <c r="Q24" s="67" t="n">
        <v>1</v>
      </c>
    </row>
    <row r="25" s="33" customFormat="true" ht="36" hidden="false" customHeight="true" outlineLevel="0" collapsed="false">
      <c r="A25" s="66" t="s">
        <v>92</v>
      </c>
      <c r="B25" s="67"/>
      <c r="C25" s="67" t="n">
        <v>11</v>
      </c>
      <c r="D25" s="67"/>
      <c r="E25" s="67" t="n">
        <v>11</v>
      </c>
      <c r="F25" s="67"/>
      <c r="G25" s="67"/>
      <c r="H25" s="67"/>
      <c r="I25" s="67"/>
      <c r="J25" s="67"/>
      <c r="K25" s="67"/>
      <c r="L25" s="67" t="n">
        <v>11</v>
      </c>
      <c r="M25" s="67"/>
      <c r="N25" s="67" t="n">
        <v>6</v>
      </c>
      <c r="O25" s="67" t="n">
        <v>5</v>
      </c>
      <c r="P25" s="67"/>
      <c r="Q25" s="68"/>
    </row>
    <row r="26" s="33" customFormat="true" ht="36" hidden="false" customHeight="true" outlineLevel="0" collapsed="false">
      <c r="A26" s="66" t="s">
        <v>93</v>
      </c>
      <c r="B26" s="67"/>
      <c r="C26" s="67" t="n">
        <v>16</v>
      </c>
      <c r="D26" s="67"/>
      <c r="E26" s="67" t="n">
        <v>16</v>
      </c>
      <c r="F26" s="67"/>
      <c r="G26" s="67"/>
      <c r="H26" s="67"/>
      <c r="I26" s="67"/>
      <c r="J26" s="67"/>
      <c r="K26" s="67"/>
      <c r="L26" s="67" t="n">
        <v>16</v>
      </c>
      <c r="M26" s="67"/>
      <c r="N26" s="67" t="n">
        <v>9</v>
      </c>
      <c r="O26" s="67" t="n">
        <v>9</v>
      </c>
      <c r="P26" s="67" t="n">
        <v>1</v>
      </c>
      <c r="Q26" s="67"/>
    </row>
    <row r="27" s="33" customFormat="true" ht="36" hidden="false" customHeight="true" outlineLevel="0" collapsed="false">
      <c r="A27" s="66" t="s">
        <v>94</v>
      </c>
      <c r="B27" s="67" t="n">
        <v>1</v>
      </c>
      <c r="C27" s="67" t="n">
        <v>5</v>
      </c>
      <c r="D27" s="67"/>
      <c r="E27" s="67" t="n">
        <v>5</v>
      </c>
      <c r="F27" s="67"/>
      <c r="G27" s="67"/>
      <c r="H27" s="67"/>
      <c r="I27" s="67"/>
      <c r="J27" s="67"/>
      <c r="K27" s="67"/>
      <c r="L27" s="67" t="n">
        <v>4</v>
      </c>
      <c r="M27" s="67"/>
      <c r="N27" s="67" t="n">
        <v>2</v>
      </c>
      <c r="O27" s="67" t="n">
        <v>2</v>
      </c>
      <c r="P27" s="67"/>
      <c r="Q27" s="67" t="n">
        <v>1</v>
      </c>
    </row>
    <row r="28" s="33" customFormat="true" ht="36" hidden="false" customHeight="true" outlineLevel="0" collapsed="false">
      <c r="A28" s="66" t="s">
        <v>95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</row>
    <row r="29" s="33" customFormat="true" ht="36" hidden="false" customHeight="true" outlineLevel="0" collapsed="false">
      <c r="A29" s="66" t="s">
        <v>96</v>
      </c>
      <c r="B29" s="67"/>
      <c r="C29" s="67" t="n">
        <v>0</v>
      </c>
      <c r="D29" s="67"/>
      <c r="E29" s="67" t="n">
        <v>0</v>
      </c>
      <c r="F29" s="67"/>
      <c r="G29" s="67"/>
      <c r="H29" s="67"/>
      <c r="I29" s="67"/>
      <c r="K29" s="67"/>
      <c r="L29" s="67" t="n">
        <v>0</v>
      </c>
      <c r="M29" s="67"/>
      <c r="N29" s="67"/>
      <c r="O29" s="67" t="n">
        <v>0</v>
      </c>
      <c r="P29" s="67"/>
      <c r="Q29" s="67"/>
    </row>
    <row r="30" s="33" customFormat="true" ht="36" hidden="false" customHeight="true" outlineLevel="0" collapsed="false">
      <c r="A30" s="66" t="s">
        <v>97</v>
      </c>
      <c r="B30" s="67"/>
      <c r="C30" s="67"/>
      <c r="D30" s="67"/>
      <c r="E30" s="67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7"/>
    </row>
    <row r="31" s="33" customFormat="true" ht="36" hidden="false" customHeight="true" outlineLevel="0" collapsed="false">
      <c r="A31" s="66" t="s">
        <v>98</v>
      </c>
      <c r="B31" s="67" t="n">
        <v>2</v>
      </c>
      <c r="C31" s="67" t="n">
        <v>0</v>
      </c>
      <c r="D31" s="67"/>
      <c r="E31" s="67" t="n">
        <v>0</v>
      </c>
      <c r="F31" s="67"/>
      <c r="G31" s="67"/>
      <c r="H31" s="67"/>
      <c r="I31" s="67"/>
      <c r="J31" s="67"/>
      <c r="K31" s="67"/>
      <c r="L31" s="67" t="n">
        <v>2</v>
      </c>
      <c r="M31" s="67"/>
      <c r="N31" s="67" t="n">
        <v>1</v>
      </c>
      <c r="O31" s="67" t="n">
        <v>1</v>
      </c>
      <c r="P31" s="67"/>
      <c r="Q31" s="67"/>
    </row>
    <row r="32" s="33" customFormat="true" ht="36" hidden="false" customHeight="true" outlineLevel="0" collapsed="false">
      <c r="A32" s="66" t="s">
        <v>99</v>
      </c>
      <c r="B32" s="67"/>
      <c r="C32" s="67" t="n">
        <v>4</v>
      </c>
      <c r="D32" s="67"/>
      <c r="E32" s="67" t="n">
        <v>4</v>
      </c>
      <c r="F32" s="67"/>
      <c r="G32" s="67"/>
      <c r="H32" s="67"/>
      <c r="I32" s="67"/>
      <c r="J32" s="67"/>
      <c r="K32" s="67"/>
      <c r="L32" s="67" t="n">
        <v>4</v>
      </c>
      <c r="M32" s="67"/>
      <c r="N32" s="67" t="n">
        <v>1</v>
      </c>
      <c r="O32" s="67" t="n">
        <v>3</v>
      </c>
      <c r="P32" s="67"/>
      <c r="Q32" s="67"/>
    </row>
    <row r="33" s="33" customFormat="true" ht="36" hidden="false" customHeight="true" outlineLevel="0" collapsed="false">
      <c r="A33" s="66" t="s">
        <v>100</v>
      </c>
      <c r="B33" s="67"/>
      <c r="C33" s="67" t="n">
        <v>49</v>
      </c>
      <c r="D33" s="67"/>
      <c r="E33" s="67" t="n">
        <v>49</v>
      </c>
      <c r="F33" s="67"/>
      <c r="G33" s="67"/>
      <c r="H33" s="67"/>
      <c r="I33" s="67"/>
      <c r="J33" s="67"/>
      <c r="K33" s="67"/>
      <c r="L33" s="67" t="n">
        <v>49</v>
      </c>
      <c r="M33" s="67"/>
      <c r="N33" s="67" t="n">
        <v>4</v>
      </c>
      <c r="O33" s="67" t="n">
        <v>44</v>
      </c>
      <c r="P33" s="67" t="n">
        <v>1</v>
      </c>
      <c r="Q33" s="67"/>
    </row>
    <row r="34" s="33" customFormat="true" ht="36" hidden="false" customHeight="true" outlineLevel="0" collapsed="false">
      <c r="A34" s="66" t="s">
        <v>101</v>
      </c>
      <c r="B34" s="67" t="n">
        <v>15</v>
      </c>
      <c r="C34" s="67" t="n">
        <v>292</v>
      </c>
      <c r="D34" s="67" t="s">
        <v>113</v>
      </c>
      <c r="E34" s="70" t="n">
        <v>292</v>
      </c>
      <c r="F34" s="67" t="s">
        <v>113</v>
      </c>
      <c r="G34" s="67" t="n">
        <v>8</v>
      </c>
      <c r="H34" s="67" t="n">
        <v>2</v>
      </c>
      <c r="I34" s="67" t="n">
        <v>2</v>
      </c>
      <c r="J34" s="67" t="s">
        <v>113</v>
      </c>
      <c r="K34" s="67" t="s">
        <v>113</v>
      </c>
      <c r="L34" s="67" t="n">
        <v>240</v>
      </c>
      <c r="M34" s="67" t="s">
        <v>113</v>
      </c>
      <c r="N34" s="67" t="n">
        <v>219</v>
      </c>
      <c r="O34" s="67" t="n">
        <v>21</v>
      </c>
      <c r="P34" s="67" t="s">
        <v>113</v>
      </c>
      <c r="Q34" s="67" t="n">
        <v>55</v>
      </c>
    </row>
    <row r="35" s="33" customFormat="true" ht="36" hidden="false" customHeight="true" outlineLevel="0" collapsed="false">
      <c r="A35" s="66" t="s">
        <v>102</v>
      </c>
      <c r="B35" s="67"/>
      <c r="C35" s="67" t="n">
        <v>27</v>
      </c>
      <c r="D35" s="67"/>
      <c r="E35" s="67" t="n">
        <v>27</v>
      </c>
      <c r="F35" s="67"/>
      <c r="G35" s="67"/>
      <c r="H35" s="67"/>
      <c r="I35" s="67"/>
      <c r="J35" s="67"/>
      <c r="K35" s="67"/>
      <c r="L35" s="67" t="n">
        <v>25</v>
      </c>
      <c r="M35" s="67"/>
      <c r="N35" s="67" t="n">
        <v>1</v>
      </c>
      <c r="O35" s="67" t="n">
        <v>20</v>
      </c>
      <c r="P35" s="67" t="n">
        <v>4</v>
      </c>
      <c r="Q35" s="67" t="n">
        <v>2</v>
      </c>
    </row>
    <row r="36" s="33" customFormat="true" ht="36" hidden="false" customHeight="true" outlineLevel="0" collapsed="false">
      <c r="A36" s="66" t="s">
        <v>103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</row>
    <row r="37" s="33" customFormat="true" ht="36" hidden="false" customHeight="true" outlineLevel="0" collapsed="false">
      <c r="A37" s="66" t="s">
        <v>104</v>
      </c>
      <c r="B37" s="67"/>
      <c r="C37" s="67" t="n">
        <v>12</v>
      </c>
      <c r="D37" s="67"/>
      <c r="E37" s="67" t="n">
        <v>12</v>
      </c>
      <c r="F37" s="67"/>
      <c r="G37" s="67"/>
      <c r="H37" s="67"/>
      <c r="I37" s="67"/>
      <c r="J37" s="67"/>
      <c r="K37" s="67"/>
      <c r="L37" s="67" t="n">
        <v>12</v>
      </c>
      <c r="M37" s="67"/>
      <c r="N37" s="67" t="n">
        <v>7</v>
      </c>
      <c r="O37" s="67" t="n">
        <v>1</v>
      </c>
      <c r="P37" s="67" t="n">
        <v>4</v>
      </c>
      <c r="Q37" s="67"/>
    </row>
    <row r="38" s="33" customFormat="true" ht="36" hidden="false" customHeight="true" outlineLevel="0" collapsed="false">
      <c r="A38" s="66" t="s">
        <v>105</v>
      </c>
      <c r="B38" s="67"/>
      <c r="C38" s="67" t="n">
        <v>29</v>
      </c>
      <c r="D38" s="67"/>
      <c r="E38" s="67" t="n">
        <v>29</v>
      </c>
      <c r="F38" s="67"/>
      <c r="G38" s="67"/>
      <c r="H38" s="67" t="n">
        <v>5</v>
      </c>
      <c r="I38" s="67" t="n">
        <v>0</v>
      </c>
      <c r="J38" s="67"/>
      <c r="K38" s="67"/>
      <c r="L38" s="67" t="n">
        <v>13</v>
      </c>
      <c r="M38" s="67"/>
      <c r="N38" s="67" t="n">
        <v>4</v>
      </c>
      <c r="O38" s="67" t="n">
        <v>1</v>
      </c>
      <c r="P38" s="67" t="n">
        <v>8</v>
      </c>
      <c r="Q38" s="67" t="n">
        <v>11</v>
      </c>
    </row>
    <row r="39" s="33" customFormat="true" ht="36" hidden="false" customHeight="true" outlineLevel="0" collapsed="false">
      <c r="A39" s="66" t="s">
        <v>106</v>
      </c>
      <c r="B39" s="67" t="n">
        <v>5</v>
      </c>
      <c r="C39" s="67"/>
      <c r="D39" s="67"/>
      <c r="E39" s="67"/>
      <c r="F39" s="67"/>
      <c r="G39" s="67"/>
      <c r="H39" s="67"/>
      <c r="I39" s="67"/>
      <c r="J39" s="67"/>
      <c r="K39" s="67"/>
      <c r="L39" s="67" t="n">
        <v>5</v>
      </c>
      <c r="M39" s="67"/>
      <c r="N39" s="67" t="n">
        <v>1</v>
      </c>
      <c r="O39" s="67" t="n">
        <v>3</v>
      </c>
      <c r="P39" s="67" t="n">
        <v>1</v>
      </c>
      <c r="Q39" s="67"/>
    </row>
    <row r="40" customFormat="false" ht="32.25" hidden="false" customHeight="true" outlineLevel="0" collapsed="false">
      <c r="A40" s="71" t="s">
        <v>107</v>
      </c>
      <c r="B40" s="72" t="n">
        <f aca="false">SUM(B11:B39)</f>
        <v>25</v>
      </c>
      <c r="C40" s="72" t="n">
        <f aca="false">SUM(C11:C39)</f>
        <v>530</v>
      </c>
      <c r="D40" s="72" t="n">
        <f aca="false">SUM(D11:D39)</f>
        <v>0</v>
      </c>
      <c r="E40" s="72" t="n">
        <f aca="false">SUM(E11:E39)</f>
        <v>530</v>
      </c>
      <c r="F40" s="72" t="n">
        <f aca="false">SUM(F11:F39)</f>
        <v>0</v>
      </c>
      <c r="G40" s="72" t="n">
        <f aca="false">SUM(G11:G39)</f>
        <v>8</v>
      </c>
      <c r="H40" s="72" t="n">
        <f aca="false">SUM(H11:H39)</f>
        <v>15</v>
      </c>
      <c r="I40" s="72" t="n">
        <f aca="false">SUM(I11:I39)</f>
        <v>4</v>
      </c>
      <c r="J40" s="72" t="n">
        <f aca="false">SUM(J11:J39)</f>
        <v>0</v>
      </c>
      <c r="K40" s="72" t="n">
        <f aca="false">SUM(K11:K39)</f>
        <v>0</v>
      </c>
      <c r="L40" s="72" t="n">
        <f aca="false">SUM(L11:L39)</f>
        <v>465</v>
      </c>
      <c r="M40" s="72" t="n">
        <f aca="false">SUM(M11:M39)</f>
        <v>0</v>
      </c>
      <c r="N40" s="72" t="n">
        <f aca="false">SUM(N11:N39)</f>
        <v>260</v>
      </c>
      <c r="O40" s="72" t="n">
        <f aca="false">SUM(O11:O39)</f>
        <v>175</v>
      </c>
      <c r="P40" s="72" t="n">
        <f aca="false">SUM(P11:P39)</f>
        <v>25</v>
      </c>
      <c r="Q40" s="72" t="n">
        <f aca="false">SUM(Q11:Q39)</f>
        <v>71</v>
      </c>
      <c r="R40" s="73"/>
    </row>
    <row r="41" customFormat="false" ht="17.25" hidden="false" customHeight="true" outlineLevel="0" collapsed="false">
      <c r="A41" s="41"/>
    </row>
    <row r="42" customFormat="false" ht="17.25" hidden="false" customHeight="true" outlineLevel="0" collapsed="false">
      <c r="A42" s="41"/>
    </row>
    <row r="43" customFormat="false" ht="17.25" hidden="false" customHeight="true" outlineLevel="0" collapsed="false">
      <c r="A43" s="41"/>
      <c r="O43" s="74"/>
    </row>
    <row r="44" customFormat="false" ht="17.25" hidden="false" customHeight="true" outlineLevel="0" collapsed="false">
      <c r="A44" s="41"/>
    </row>
  </sheetData>
  <sheetProtection algorithmName="SHA-512" hashValue="iGs1+Z01JnO6p7/PVhgn3kZh8HO1X8eMhnggnbmJ9FDblEjPtmcjMl/jYB7D0aG5JKxwdtBpLt/KttssH6wJUw==" saltValue="YpSzrgMLY9Jtkl2xyAe8aw==" spinCount="100000" sheet="true" objects="true" scenarios="true"/>
  <protectedRanges>
    <protectedRange name="edit" sqref="B11:Q39"/>
  </protectedRanges>
  <mergeCells count="22">
    <mergeCell ref="A3:Q3"/>
    <mergeCell ref="A5:A8"/>
    <mergeCell ref="B5:B8"/>
    <mergeCell ref="C5:F5"/>
    <mergeCell ref="G5:G8"/>
    <mergeCell ref="H5:H8"/>
    <mergeCell ref="I5:I8"/>
    <mergeCell ref="J5:J8"/>
    <mergeCell ref="K5:K8"/>
    <mergeCell ref="L5:P5"/>
    <mergeCell ref="Q5:Q8"/>
    <mergeCell ref="C6:C8"/>
    <mergeCell ref="D6:F6"/>
    <mergeCell ref="L6:L8"/>
    <mergeCell ref="M6:P6"/>
    <mergeCell ref="D7:D8"/>
    <mergeCell ref="E7:E8"/>
    <mergeCell ref="F7:F8"/>
    <mergeCell ref="M7:M8"/>
    <mergeCell ref="N7:O7"/>
    <mergeCell ref="P7:P8"/>
    <mergeCell ref="A10:Q10"/>
  </mergeCells>
  <printOptions headings="false" gridLines="false" gridLinesSet="true" horizontalCentered="false" verticalCentered="false"/>
  <pageMargins left="0.386111111111111" right="0.188888888888889" top="0.752083333333333" bottom="0.752083333333333" header="0.511811023622047" footer="0.511811023622047"/>
  <pageSetup paperSize="9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Q40"/>
  <sheetViews>
    <sheetView showFormulas="false" showGridLines="true" showRowColHeaders="true" showZeros="false" rightToLeft="false" tabSelected="false" showOutlineSymbols="true" defaultGridColor="true" view="pageBreakPreview" topLeftCell="A1" colorId="64" zoomScale="100" zoomScaleNormal="85" zoomScalePageLayoutView="100" workbookViewId="0">
      <selection pane="topLeft" activeCell="B11" activeCellId="0" sqref="B11"/>
    </sheetView>
  </sheetViews>
  <sheetFormatPr defaultColWidth="9.1484375" defaultRowHeight="12.75" zeroHeight="false" outlineLevelRow="0" outlineLevelCol="0"/>
  <cols>
    <col collapsed="false" customWidth="true" hidden="false" outlineLevel="0" max="1" min="1" style="24" width="45.57"/>
    <col collapsed="false" customWidth="false" hidden="false" outlineLevel="0" max="16384" min="2" style="24" width="9.14"/>
  </cols>
  <sheetData>
    <row r="1" customFormat="false" ht="12.75" hidden="false" customHeight="true" outlineLevel="0" collapsed="false"/>
    <row r="2" customFormat="false" ht="12.75" hidden="false" customHeight="true" outlineLevel="0" collapsed="false"/>
    <row r="3" customFormat="false" ht="12.75" hidden="false" customHeight="true" outlineLevel="0" collapsed="false">
      <c r="A3" s="43" t="s">
        <v>77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customFormat="false" ht="12.75" hidden="false" customHeight="true" outlineLevel="0" collapsed="false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</row>
    <row r="5" customFormat="false" ht="12.75" hidden="false" customHeight="true" outlineLevel="0" collapsed="false">
      <c r="A5" s="45" t="s">
        <v>1</v>
      </c>
      <c r="B5" s="45" t="s">
        <v>2</v>
      </c>
      <c r="C5" s="45" t="s">
        <v>3</v>
      </c>
      <c r="D5" s="45"/>
      <c r="E5" s="45"/>
      <c r="F5" s="45"/>
      <c r="G5" s="45" t="s">
        <v>4</v>
      </c>
      <c r="H5" s="45" t="s">
        <v>5</v>
      </c>
      <c r="I5" s="45" t="s">
        <v>6</v>
      </c>
      <c r="J5" s="46" t="s">
        <v>7</v>
      </c>
      <c r="K5" s="45" t="s">
        <v>8</v>
      </c>
      <c r="L5" s="45" t="s">
        <v>9</v>
      </c>
      <c r="M5" s="45"/>
      <c r="N5" s="45"/>
      <c r="O5" s="45"/>
      <c r="P5" s="45"/>
      <c r="Q5" s="45" t="s">
        <v>10</v>
      </c>
    </row>
    <row r="6" customFormat="false" ht="12.75" hidden="false" customHeight="true" outlineLevel="0" collapsed="false">
      <c r="A6" s="45"/>
      <c r="B6" s="45"/>
      <c r="C6" s="46" t="s">
        <v>11</v>
      </c>
      <c r="D6" s="45" t="s">
        <v>12</v>
      </c>
      <c r="E6" s="45"/>
      <c r="F6" s="45"/>
      <c r="G6" s="45"/>
      <c r="H6" s="45"/>
      <c r="I6" s="45"/>
      <c r="J6" s="46"/>
      <c r="K6" s="45"/>
      <c r="L6" s="46" t="s">
        <v>13</v>
      </c>
      <c r="M6" s="47" t="s">
        <v>14</v>
      </c>
      <c r="N6" s="47"/>
      <c r="O6" s="47"/>
      <c r="P6" s="47"/>
      <c r="Q6" s="45"/>
    </row>
    <row r="7" customFormat="false" ht="167.25" hidden="false" customHeight="true" outlineLevel="0" collapsed="false">
      <c r="A7" s="45"/>
      <c r="B7" s="45"/>
      <c r="C7" s="46"/>
      <c r="D7" s="45" t="s">
        <v>15</v>
      </c>
      <c r="E7" s="45" t="s">
        <v>16</v>
      </c>
      <c r="F7" s="45" t="s">
        <v>17</v>
      </c>
      <c r="G7" s="45"/>
      <c r="H7" s="45"/>
      <c r="I7" s="45"/>
      <c r="J7" s="46"/>
      <c r="K7" s="45"/>
      <c r="L7" s="46"/>
      <c r="M7" s="45" t="s">
        <v>18</v>
      </c>
      <c r="N7" s="45" t="s">
        <v>19</v>
      </c>
      <c r="O7" s="45"/>
      <c r="P7" s="45" t="s">
        <v>20</v>
      </c>
      <c r="Q7" s="45"/>
    </row>
    <row r="8" customFormat="false" ht="12.75" hidden="false" customHeight="true" outlineLevel="0" collapsed="false">
      <c r="A8" s="45"/>
      <c r="B8" s="45"/>
      <c r="C8" s="46"/>
      <c r="D8" s="45"/>
      <c r="E8" s="45"/>
      <c r="F8" s="45"/>
      <c r="G8" s="45"/>
      <c r="H8" s="45"/>
      <c r="I8" s="45"/>
      <c r="J8" s="46"/>
      <c r="K8" s="45"/>
      <c r="L8" s="46"/>
      <c r="M8" s="45"/>
      <c r="N8" s="48" t="s">
        <v>21</v>
      </c>
      <c r="O8" s="48" t="s">
        <v>22</v>
      </c>
      <c r="P8" s="45"/>
      <c r="Q8" s="45"/>
    </row>
    <row r="9" customFormat="false" ht="27" hidden="false" customHeight="true" outlineLevel="0" collapsed="false">
      <c r="A9" s="49" t="n">
        <v>1</v>
      </c>
      <c r="B9" s="49" t="n">
        <v>2</v>
      </c>
      <c r="C9" s="49" t="n">
        <v>3</v>
      </c>
      <c r="D9" s="49" t="n">
        <v>4</v>
      </c>
      <c r="E9" s="49" t="n">
        <v>5</v>
      </c>
      <c r="F9" s="49" t="n">
        <v>6</v>
      </c>
      <c r="G9" s="49" t="n">
        <v>7</v>
      </c>
      <c r="H9" s="49" t="n">
        <v>8</v>
      </c>
      <c r="I9" s="49" t="n">
        <v>9</v>
      </c>
      <c r="J9" s="49" t="n">
        <v>10</v>
      </c>
      <c r="K9" s="49" t="n">
        <v>11</v>
      </c>
      <c r="L9" s="49" t="n">
        <v>12</v>
      </c>
      <c r="M9" s="49" t="n">
        <v>13</v>
      </c>
      <c r="N9" s="49" t="n">
        <v>14</v>
      </c>
      <c r="O9" s="49" t="n">
        <v>15</v>
      </c>
      <c r="P9" s="49" t="n">
        <v>16</v>
      </c>
      <c r="Q9" s="49" t="n">
        <v>17</v>
      </c>
    </row>
    <row r="10" customFormat="false" ht="12.75" hidden="false" customHeight="true" outlineLevel="0" collapsed="false">
      <c r="A10" s="50" t="s">
        <v>114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</row>
    <row r="11" customFormat="false" ht="12.75" hidden="false" customHeight="true" outlineLevel="0" collapsed="false">
      <c r="A11" s="51" t="str">
        <f aca="false">'Статья 6'!A11</f>
        <v>Алатырский муниципальный округ</v>
      </c>
      <c r="B11" s="52"/>
      <c r="C11" s="52" t="n">
        <v>0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</row>
    <row r="12" customFormat="false" ht="12.75" hidden="false" customHeight="true" outlineLevel="0" collapsed="false">
      <c r="A12" s="51" t="str">
        <f aca="false">'Статья 6'!A12</f>
        <v>Аликовский муниципальный округ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</row>
    <row r="13" customFormat="false" ht="12.75" hidden="false" customHeight="true" outlineLevel="0" collapsed="false">
      <c r="A13" s="51" t="str">
        <f aca="false">'Статья 6'!A13</f>
        <v>Батыревский муниципальный округ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</row>
    <row r="14" customFormat="false" ht="12.75" hidden="false" customHeight="true" outlineLevel="0" collapsed="false">
      <c r="A14" s="51" t="str">
        <f aca="false">'Статья 6'!A14</f>
        <v>Вурнарский муниципальный округ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</row>
    <row r="15" customFormat="false" ht="12.75" hidden="false" customHeight="false" outlineLevel="0" collapsed="false">
      <c r="A15" s="51" t="str">
        <f aca="false">'Статья 6'!A15</f>
        <v>Ибресинский муниципальный округ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</row>
    <row r="16" customFormat="false" ht="12.75" hidden="false" customHeight="true" outlineLevel="0" collapsed="false">
      <c r="A16" s="51" t="str">
        <f aca="false">'Статья 6'!A16</f>
        <v>Канашский муниципальный округ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</row>
    <row r="17" customFormat="false" ht="12.75" hidden="false" customHeight="true" outlineLevel="0" collapsed="false">
      <c r="A17" s="51" t="str">
        <f aca="false">'Статья 6'!A17</f>
        <v>Козловский муниципальный округ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customFormat="false" ht="12.75" hidden="false" customHeight="false" outlineLevel="0" collapsed="false">
      <c r="A18" s="51" t="str">
        <f aca="false">'Статья 6'!A18</f>
        <v>Комсомольский муниципальный округ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</row>
    <row r="19" customFormat="false" ht="12.75" hidden="false" customHeight="false" outlineLevel="0" collapsed="false">
      <c r="A19" s="51" t="str">
        <f aca="false">'Статья 6'!A19</f>
        <v>Красноармейский муниципальный округ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</row>
    <row r="20" customFormat="false" ht="12.75" hidden="false" customHeight="false" outlineLevel="0" collapsed="false">
      <c r="A20" s="51" t="str">
        <f aca="false">'Статья 6'!A20</f>
        <v>Красночетайский муниципальный округ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</row>
    <row r="21" customFormat="false" ht="12.75" hidden="false" customHeight="false" outlineLevel="0" collapsed="false">
      <c r="A21" s="51" t="str">
        <f aca="false">'Статья 6'!A21</f>
        <v>Мариинско-Посадский муниципальный округ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</row>
    <row r="22" customFormat="false" ht="12.75" hidden="false" customHeight="false" outlineLevel="0" collapsed="false">
      <c r="A22" s="51" t="str">
        <f aca="false">'Статья 6'!A22</f>
        <v>Моргаушский муниципальный округ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</row>
    <row r="23" customFormat="false" ht="12.75" hidden="false" customHeight="false" outlineLevel="0" collapsed="false">
      <c r="A23" s="51" t="str">
        <f aca="false">'Статья 6'!A23</f>
        <v>Порецкий муниципальный округ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</row>
    <row r="24" customFormat="false" ht="12.75" hidden="false" customHeight="false" outlineLevel="0" collapsed="false">
      <c r="A24" s="51" t="str">
        <f aca="false">'Статья 6'!A24</f>
        <v>Урмарский муниципальный округ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</row>
    <row r="25" customFormat="false" ht="12.75" hidden="false" customHeight="false" outlineLevel="0" collapsed="false">
      <c r="A25" s="51" t="str">
        <f aca="false">'Статья 6'!A25</f>
        <v>Цивильский муниципальный округ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</row>
    <row r="26" customFormat="false" ht="12.75" hidden="false" customHeight="false" outlineLevel="0" collapsed="false">
      <c r="A26" s="51" t="str">
        <f aca="false">'Статья 6'!A26</f>
        <v>Чебоксарский муниципальный округ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</row>
    <row r="27" customFormat="false" ht="12.75" hidden="false" customHeight="false" outlineLevel="0" collapsed="false">
      <c r="A27" s="51" t="str">
        <f aca="false">'Статья 6'!A27</f>
        <v>Шемуршинский муниципальный округ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</row>
    <row r="28" customFormat="false" ht="12.75" hidden="false" customHeight="false" outlineLevel="0" collapsed="false">
      <c r="A28" s="51" t="str">
        <f aca="false">'Статья 6'!A28</f>
        <v>Шумерлинский муниципальный округ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</row>
    <row r="29" customFormat="false" ht="12.75" hidden="false" customHeight="false" outlineLevel="0" collapsed="false">
      <c r="A29" s="51" t="str">
        <f aca="false">'Статья 6'!A29</f>
        <v>Ядринский муниципальный округ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</row>
    <row r="30" customFormat="false" ht="12.75" hidden="false" customHeight="false" outlineLevel="0" collapsed="false">
      <c r="A30" s="51" t="str">
        <f aca="false">'Статья 6'!A30</f>
        <v>Яльчикский муниципальный округ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</row>
    <row r="31" customFormat="false" ht="12.75" hidden="false" customHeight="false" outlineLevel="0" collapsed="false">
      <c r="A31" s="51" t="str">
        <f aca="false">'Статья 6'!A31</f>
        <v>Янтиковский муниципальный округ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</row>
    <row r="32" customFormat="false" ht="12.75" hidden="false" customHeight="false" outlineLevel="0" collapsed="false">
      <c r="A32" s="51" t="str">
        <f aca="false">'Статья 6'!A32</f>
        <v>г.Алатырь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</row>
    <row r="33" customFormat="false" ht="12.75" hidden="false" customHeight="false" outlineLevel="0" collapsed="false">
      <c r="A33" s="51" t="str">
        <f aca="false">'Статья 6'!A33</f>
        <v>г.Канаш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</row>
    <row r="34" customFormat="false" ht="12.75" hidden="false" customHeight="false" outlineLevel="0" collapsed="false">
      <c r="A34" s="51" t="str">
        <f aca="false">'Статья 6'!A34</f>
        <v>г.Новочебоксарск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</row>
    <row r="35" customFormat="false" ht="12.75" hidden="false" customHeight="false" outlineLevel="0" collapsed="false">
      <c r="A35" s="53" t="str">
        <f aca="false">'Статья 6'!A35</f>
        <v>г.Шумерля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</row>
    <row r="36" customFormat="false" ht="12.75" hidden="false" customHeight="false" outlineLevel="0" collapsed="false">
      <c r="A36" s="51" t="str">
        <f aca="false">'Статья 6'!A36</f>
        <v>городская административная комиссия г. Чебоксары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</row>
    <row r="37" customFormat="false" ht="12.75" hidden="false" customHeight="false" outlineLevel="0" collapsed="false">
      <c r="A37" s="51" t="str">
        <f aca="false">'Статья 6'!A37</f>
        <v>Калининский район г.Чебоксары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</row>
    <row r="38" customFormat="false" ht="15.75" hidden="false" customHeight="true" outlineLevel="0" collapsed="false">
      <c r="A38" s="51" t="str">
        <f aca="false">'Статья 6'!A38</f>
        <v>Московский район г.Чебоксары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</row>
    <row r="39" customFormat="false" ht="12.75" hidden="false" customHeight="false" outlineLevel="0" collapsed="false">
      <c r="A39" s="51" t="str">
        <f aca="false">'Статья 6'!A39</f>
        <v>Ленинский район г.Чебоксары</v>
      </c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</row>
    <row r="40" customFormat="false" ht="12.75" hidden="false" customHeight="false" outlineLevel="0" collapsed="false">
      <c r="A40" s="55" t="s">
        <v>107</v>
      </c>
      <c r="B40" s="56" t="n">
        <f aca="false">SUM(B11:B39)</f>
        <v>0</v>
      </c>
      <c r="C40" s="57" t="n">
        <f aca="false">SUM(C11:C39)</f>
        <v>0</v>
      </c>
      <c r="D40" s="57" t="n">
        <f aca="false">SUM(D11:D39)</f>
        <v>0</v>
      </c>
      <c r="E40" s="57" t="n">
        <f aca="false">SUM(E11:E39)</f>
        <v>0</v>
      </c>
      <c r="F40" s="57" t="n">
        <f aca="false">SUM(F11:F39)</f>
        <v>0</v>
      </c>
      <c r="G40" s="57" t="n">
        <f aca="false">SUM(G11:G39)</f>
        <v>0</v>
      </c>
      <c r="H40" s="56" t="n">
        <f aca="false">SUM(H11:H39)</f>
        <v>0</v>
      </c>
      <c r="I40" s="56" t="n">
        <f aca="false">SUM(I11:I39)</f>
        <v>0</v>
      </c>
      <c r="J40" s="56" t="n">
        <f aca="false">SUM(J11:J39)</f>
        <v>0</v>
      </c>
      <c r="K40" s="56" t="n">
        <f aca="false">SUM(K11:K39)</f>
        <v>0</v>
      </c>
      <c r="L40" s="56" t="n">
        <f aca="false">SUM(L11:L39)</f>
        <v>0</v>
      </c>
      <c r="M40" s="56" t="n">
        <f aca="false">SUM(M11:M39)</f>
        <v>0</v>
      </c>
      <c r="N40" s="56" t="n">
        <f aca="false">SUM(N11:N39)</f>
        <v>0</v>
      </c>
      <c r="O40" s="56" t="n">
        <f aca="false">SUM(O11:O39)</f>
        <v>0</v>
      </c>
      <c r="P40" s="56" t="n">
        <f aca="false">SUM(P11:P39)</f>
        <v>0</v>
      </c>
      <c r="Q40" s="56" t="n">
        <f aca="false">SUM(Q11:Q39)</f>
        <v>0</v>
      </c>
    </row>
  </sheetData>
  <sheetProtection algorithmName="SHA-512" hashValue="Bh+S9D9sRtxp9vSkdVV6soH8N8r8/HObsNKnZDHefPO1aVdUwCLQW4r51p3MGelY4J31rp7Pd8rJrekXNF5N6Q==" saltValue="DsnBIMVYNdy1lzSwPP+PHw==" spinCount="100000" sheet="true" objects="true" scenarios="true"/>
  <protectedRanges>
    <protectedRange name="edit" sqref="B11:Q39"/>
  </protectedRanges>
  <mergeCells count="22">
    <mergeCell ref="A3:Q3"/>
    <mergeCell ref="A5:A8"/>
    <mergeCell ref="B5:B8"/>
    <mergeCell ref="C5:F5"/>
    <mergeCell ref="G5:G8"/>
    <mergeCell ref="H5:H8"/>
    <mergeCell ref="I5:I8"/>
    <mergeCell ref="J5:J8"/>
    <mergeCell ref="K5:K8"/>
    <mergeCell ref="L5:P5"/>
    <mergeCell ref="Q5:Q8"/>
    <mergeCell ref="C6:C8"/>
    <mergeCell ref="D6:F6"/>
    <mergeCell ref="L6:L8"/>
    <mergeCell ref="M6:P6"/>
    <mergeCell ref="D7:D8"/>
    <mergeCell ref="E7:E8"/>
    <mergeCell ref="F7:F8"/>
    <mergeCell ref="M7:M8"/>
    <mergeCell ref="N7:O7"/>
    <mergeCell ref="P7:P8"/>
    <mergeCell ref="A10:Q1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3:R44"/>
  <sheetViews>
    <sheetView showFormulas="false" showGridLines="true" showRowColHeaders="true" showZeros="false" rightToLeft="false" tabSelected="false" showOutlineSymbols="true" defaultGridColor="true" view="pageBreakPreview" topLeftCell="A13" colorId="64" zoomScale="100" zoomScaleNormal="40" zoomScalePageLayoutView="100" workbookViewId="0">
      <selection pane="topLeft" activeCell="B11" activeCellId="0" sqref="B11"/>
    </sheetView>
  </sheetViews>
  <sheetFormatPr defaultColWidth="9.1484375" defaultRowHeight="12.75" zeroHeight="false" outlineLevelRow="0" outlineLevelCol="0"/>
  <cols>
    <col collapsed="false" customWidth="true" hidden="false" outlineLevel="0" max="1" min="1" style="24" width="77.57"/>
    <col collapsed="false" customWidth="true" hidden="false" outlineLevel="0" max="2" min="2" style="58" width="17.57"/>
    <col collapsed="false" customWidth="true" hidden="false" outlineLevel="0" max="3" min="3" style="58" width="13.71"/>
    <col collapsed="false" customWidth="true" hidden="false" outlineLevel="0" max="4" min="4" style="58" width="20.14"/>
    <col collapsed="false" customWidth="true" hidden="false" outlineLevel="0" max="5" min="5" style="58" width="21"/>
    <col collapsed="false" customWidth="true" hidden="false" outlineLevel="0" max="6" min="6" style="58" width="17"/>
    <col collapsed="false" customWidth="true" hidden="false" outlineLevel="0" max="10" min="7" style="58" width="28.57"/>
    <col collapsed="false" customWidth="true" hidden="false" outlineLevel="0" max="11" min="11" style="58" width="28.29"/>
    <col collapsed="false" customWidth="true" hidden="false" outlineLevel="0" max="12" min="12" style="58" width="17.15"/>
    <col collapsed="false" customWidth="true" hidden="false" outlineLevel="0" max="13" min="13" style="58" width="24.71"/>
    <col collapsed="false" customWidth="true" hidden="false" outlineLevel="0" max="14" min="14" style="58" width="14.57"/>
    <col collapsed="false" customWidth="true" hidden="false" outlineLevel="0" max="16" min="15" style="58" width="19.42"/>
    <col collapsed="false" customWidth="true" hidden="false" outlineLevel="0" max="17" min="17" style="58" width="19.14"/>
    <col collapsed="false" customWidth="true" hidden="false" outlineLevel="0" max="18" min="18" style="24" width="17.86"/>
    <col collapsed="false" customWidth="true" hidden="false" outlineLevel="0" max="19" min="19" style="24" width="17.71"/>
    <col collapsed="false" customWidth="true" hidden="false" outlineLevel="0" max="20" min="20" style="24" width="10.71"/>
    <col collapsed="false" customWidth="false" hidden="false" outlineLevel="0" max="16384" min="21" style="24" width="9.14"/>
  </cols>
  <sheetData>
    <row r="3" customFormat="false" ht="38.25" hidden="false" customHeight="true" outlineLevel="0" collapsed="false">
      <c r="A3" s="25" t="s">
        <v>77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5" s="28" customFormat="true" ht="30.75" hidden="false" customHeight="true" outlineLevel="0" collapsed="false">
      <c r="A5" s="59" t="s">
        <v>1</v>
      </c>
      <c r="B5" s="59" t="s">
        <v>2</v>
      </c>
      <c r="C5" s="60" t="s">
        <v>3</v>
      </c>
      <c r="D5" s="60"/>
      <c r="E5" s="60"/>
      <c r="F5" s="60"/>
      <c r="G5" s="59" t="s">
        <v>4</v>
      </c>
      <c r="H5" s="59" t="s">
        <v>5</v>
      </c>
      <c r="I5" s="59" t="s">
        <v>6</v>
      </c>
      <c r="J5" s="59" t="s">
        <v>7</v>
      </c>
      <c r="K5" s="59" t="s">
        <v>8</v>
      </c>
      <c r="L5" s="59" t="s">
        <v>9</v>
      </c>
      <c r="M5" s="59"/>
      <c r="N5" s="59"/>
      <c r="O5" s="59"/>
      <c r="P5" s="59"/>
      <c r="Q5" s="59" t="s">
        <v>10</v>
      </c>
    </row>
    <row r="6" s="28" customFormat="true" ht="13.5" hidden="false" customHeight="true" outlineLevel="0" collapsed="false">
      <c r="A6" s="59"/>
      <c r="B6" s="59"/>
      <c r="C6" s="59" t="s">
        <v>11</v>
      </c>
      <c r="D6" s="61" t="s">
        <v>12</v>
      </c>
      <c r="E6" s="61"/>
      <c r="F6" s="61"/>
      <c r="G6" s="59"/>
      <c r="H6" s="59"/>
      <c r="I6" s="59"/>
      <c r="J6" s="59"/>
      <c r="K6" s="59"/>
      <c r="L6" s="59" t="s">
        <v>13</v>
      </c>
      <c r="M6" s="62" t="s">
        <v>14</v>
      </c>
      <c r="N6" s="62"/>
      <c r="O6" s="62"/>
      <c r="P6" s="62"/>
      <c r="Q6" s="59"/>
    </row>
    <row r="7" s="28" customFormat="true" ht="63.75" hidden="false" customHeight="true" outlineLevel="0" collapsed="false">
      <c r="A7" s="59"/>
      <c r="B7" s="59"/>
      <c r="C7" s="59"/>
      <c r="D7" s="59" t="s">
        <v>15</v>
      </c>
      <c r="E7" s="59" t="s">
        <v>16</v>
      </c>
      <c r="F7" s="59" t="s">
        <v>17</v>
      </c>
      <c r="G7" s="59"/>
      <c r="H7" s="59"/>
      <c r="I7" s="59"/>
      <c r="J7" s="59"/>
      <c r="K7" s="59"/>
      <c r="L7" s="59"/>
      <c r="M7" s="59" t="s">
        <v>18</v>
      </c>
      <c r="N7" s="59" t="s">
        <v>19</v>
      </c>
      <c r="O7" s="59"/>
      <c r="P7" s="59" t="s">
        <v>20</v>
      </c>
      <c r="Q7" s="59"/>
    </row>
    <row r="8" customFormat="false" ht="41.25" hidden="false" customHeight="true" outlineLevel="0" collapsed="false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63" t="s">
        <v>21</v>
      </c>
      <c r="O8" s="63" t="s">
        <v>22</v>
      </c>
      <c r="P8" s="59"/>
      <c r="Q8" s="59"/>
    </row>
    <row r="9" customFormat="false" ht="15.75" hidden="false" customHeight="true" outlineLevel="0" collapsed="false">
      <c r="A9" s="64" t="n">
        <v>1</v>
      </c>
      <c r="B9" s="64" t="n">
        <v>2</v>
      </c>
      <c r="C9" s="64" t="n">
        <v>3</v>
      </c>
      <c r="D9" s="64" t="n">
        <v>4</v>
      </c>
      <c r="E9" s="64" t="n">
        <v>5</v>
      </c>
      <c r="F9" s="64" t="n">
        <v>6</v>
      </c>
      <c r="G9" s="64" t="n">
        <v>7</v>
      </c>
      <c r="H9" s="64" t="n">
        <v>8</v>
      </c>
      <c r="I9" s="64" t="n">
        <v>9</v>
      </c>
      <c r="J9" s="64" t="n">
        <v>10</v>
      </c>
      <c r="K9" s="64" t="n">
        <v>11</v>
      </c>
      <c r="L9" s="64" t="n">
        <v>12</v>
      </c>
      <c r="M9" s="64" t="n">
        <v>13</v>
      </c>
      <c r="N9" s="64" t="n">
        <v>14</v>
      </c>
      <c r="O9" s="64" t="n">
        <v>15</v>
      </c>
      <c r="P9" s="64" t="n">
        <v>16</v>
      </c>
      <c r="Q9" s="64" t="n">
        <v>17</v>
      </c>
    </row>
    <row r="10" s="33" customFormat="true" ht="36" hidden="false" customHeight="true" outlineLevel="0" collapsed="false">
      <c r="A10" s="65" t="s">
        <v>115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</row>
    <row r="11" s="33" customFormat="true" ht="36" hidden="false" customHeight="true" outlineLevel="0" collapsed="false">
      <c r="A11" s="66" t="s">
        <v>78</v>
      </c>
      <c r="B11" s="67"/>
      <c r="C11" s="67" t="n">
        <v>0</v>
      </c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</row>
    <row r="12" s="33" customFormat="true" ht="36" hidden="false" customHeight="true" outlineLevel="0" collapsed="false">
      <c r="A12" s="66" t="s">
        <v>79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</row>
    <row r="13" s="33" customFormat="true" ht="36" hidden="false" customHeight="true" outlineLevel="0" collapsed="false">
      <c r="A13" s="66" t="s">
        <v>80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</row>
    <row r="14" s="33" customFormat="true" ht="36" hidden="false" customHeight="true" outlineLevel="0" collapsed="false">
      <c r="A14" s="66" t="s">
        <v>81</v>
      </c>
      <c r="B14" s="67"/>
      <c r="C14" s="67" t="n">
        <v>2</v>
      </c>
      <c r="D14" s="67"/>
      <c r="E14" s="67" t="n">
        <v>2</v>
      </c>
      <c r="F14" s="67"/>
      <c r="G14" s="67"/>
      <c r="H14" s="67"/>
      <c r="I14" s="67"/>
      <c r="J14" s="67"/>
      <c r="K14" s="67"/>
      <c r="L14" s="67" t="n">
        <v>2</v>
      </c>
      <c r="M14" s="67"/>
      <c r="N14" s="67" t="n">
        <v>2</v>
      </c>
      <c r="O14" s="67"/>
      <c r="P14" s="67"/>
      <c r="Q14" s="67"/>
    </row>
    <row r="15" s="33" customFormat="true" ht="36" hidden="false" customHeight="true" outlineLevel="0" collapsed="false">
      <c r="A15" s="66" t="s">
        <v>82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</row>
    <row r="16" s="33" customFormat="true" ht="36" hidden="false" customHeight="true" outlineLevel="0" collapsed="false">
      <c r="A16" s="66" t="s">
        <v>83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8"/>
      <c r="Q16" s="68"/>
    </row>
    <row r="17" s="33" customFormat="true" ht="36" hidden="false" customHeight="true" outlineLevel="0" collapsed="false">
      <c r="A17" s="66" t="s">
        <v>84</v>
      </c>
      <c r="B17" s="67"/>
      <c r="C17" s="67" t="n">
        <v>1</v>
      </c>
      <c r="D17" s="67"/>
      <c r="E17" s="67" t="n">
        <v>1</v>
      </c>
      <c r="F17" s="67"/>
      <c r="G17" s="67"/>
      <c r="H17" s="67"/>
      <c r="I17" s="67"/>
      <c r="J17" s="67"/>
      <c r="K17" s="67"/>
      <c r="L17" s="67" t="n">
        <v>1</v>
      </c>
      <c r="M17" s="67"/>
      <c r="N17" s="67" t="n">
        <v>1</v>
      </c>
      <c r="O17" s="67"/>
      <c r="P17" s="67"/>
      <c r="Q17" s="67"/>
    </row>
    <row r="18" s="33" customFormat="true" ht="36" hidden="false" customHeight="true" outlineLevel="0" collapsed="false">
      <c r="A18" s="66" t="s">
        <v>85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</row>
    <row r="19" s="33" customFormat="true" ht="36" hidden="false" customHeight="true" outlineLevel="0" collapsed="false">
      <c r="A19" s="66" t="s">
        <v>86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</row>
    <row r="20" s="33" customFormat="true" ht="36" hidden="false" customHeight="true" outlineLevel="0" collapsed="false">
      <c r="A20" s="66" t="s">
        <v>87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="33" customFormat="true" ht="36" hidden="false" customHeight="true" outlineLevel="0" collapsed="false">
      <c r="A21" s="66" t="s">
        <v>88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  <row r="22" s="33" customFormat="true" ht="36" hidden="false" customHeight="true" outlineLevel="0" collapsed="false">
      <c r="A22" s="66" t="s">
        <v>89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</row>
    <row r="23" s="33" customFormat="true" ht="36" hidden="false" customHeight="true" outlineLevel="0" collapsed="false">
      <c r="A23" s="66" t="s">
        <v>90</v>
      </c>
      <c r="B23" s="67"/>
      <c r="C23" s="67" t="n">
        <v>1</v>
      </c>
      <c r="D23" s="67"/>
      <c r="E23" s="67" t="n">
        <v>1</v>
      </c>
      <c r="F23" s="67"/>
      <c r="G23" s="67"/>
      <c r="H23" s="67"/>
      <c r="I23" s="67"/>
      <c r="J23" s="67"/>
      <c r="K23" s="67"/>
      <c r="L23" s="67" t="n">
        <v>1</v>
      </c>
      <c r="M23" s="67"/>
      <c r="N23" s="67" t="n">
        <v>1</v>
      </c>
      <c r="O23" s="67"/>
      <c r="P23" s="67"/>
      <c r="Q23" s="67"/>
    </row>
    <row r="24" s="33" customFormat="true" ht="36" hidden="false" customHeight="true" outlineLevel="0" collapsed="false">
      <c r="A24" s="66" t="s">
        <v>91</v>
      </c>
      <c r="B24" s="67"/>
      <c r="C24" s="67" t="n">
        <v>1</v>
      </c>
      <c r="D24" s="67"/>
      <c r="E24" s="67" t="n">
        <v>1</v>
      </c>
      <c r="F24" s="67"/>
      <c r="G24" s="67"/>
      <c r="H24" s="67"/>
      <c r="I24" s="67" t="n">
        <v>1</v>
      </c>
      <c r="J24" s="67"/>
      <c r="K24" s="67"/>
      <c r="L24" s="67"/>
      <c r="M24" s="67"/>
      <c r="N24" s="67"/>
      <c r="O24" s="67"/>
      <c r="P24" s="67"/>
      <c r="Q24" s="67"/>
    </row>
    <row r="25" s="33" customFormat="true" ht="36" hidden="false" customHeight="true" outlineLevel="0" collapsed="false">
      <c r="A25" s="66" t="s">
        <v>92</v>
      </c>
      <c r="B25" s="67"/>
      <c r="C25" s="67" t="n">
        <v>5</v>
      </c>
      <c r="D25" s="67"/>
      <c r="E25" s="67" t="n">
        <v>5</v>
      </c>
      <c r="F25" s="67"/>
      <c r="G25" s="67"/>
      <c r="H25" s="67"/>
      <c r="I25" s="67"/>
      <c r="J25" s="67"/>
      <c r="K25" s="67"/>
      <c r="L25" s="67" t="n">
        <v>5</v>
      </c>
      <c r="M25" s="67"/>
      <c r="N25" s="67" t="n">
        <v>5</v>
      </c>
      <c r="O25" s="67"/>
      <c r="P25" s="67"/>
      <c r="Q25" s="68"/>
    </row>
    <row r="26" s="33" customFormat="true" ht="36" hidden="false" customHeight="true" outlineLevel="0" collapsed="false">
      <c r="A26" s="66" t="s">
        <v>93</v>
      </c>
      <c r="B26" s="67"/>
      <c r="C26" s="67" t="n">
        <v>4</v>
      </c>
      <c r="D26" s="67"/>
      <c r="E26" s="67" t="n">
        <v>4</v>
      </c>
      <c r="F26" s="67"/>
      <c r="G26" s="67"/>
      <c r="H26" s="67"/>
      <c r="I26" s="67"/>
      <c r="J26" s="67"/>
      <c r="K26" s="67"/>
      <c r="L26" s="67" t="n">
        <v>4</v>
      </c>
      <c r="M26" s="67"/>
      <c r="N26" s="67" t="n">
        <v>4</v>
      </c>
      <c r="O26" s="67"/>
      <c r="P26" s="67"/>
      <c r="Q26" s="67"/>
    </row>
    <row r="27" s="33" customFormat="true" ht="36" hidden="false" customHeight="true" outlineLevel="0" collapsed="false">
      <c r="A27" s="66" t="s">
        <v>94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</row>
    <row r="28" s="33" customFormat="true" ht="36" hidden="false" customHeight="true" outlineLevel="0" collapsed="false">
      <c r="A28" s="66" t="s">
        <v>95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</row>
    <row r="29" s="33" customFormat="true" ht="36" hidden="false" customHeight="true" outlineLevel="0" collapsed="false">
      <c r="A29" s="66" t="s">
        <v>96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</row>
    <row r="30" s="33" customFormat="true" ht="36" hidden="false" customHeight="true" outlineLevel="0" collapsed="false">
      <c r="A30" s="66" t="s">
        <v>97</v>
      </c>
      <c r="B30" s="67"/>
      <c r="C30" s="67"/>
      <c r="D30" s="67"/>
      <c r="E30" s="67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7"/>
    </row>
    <row r="31" s="33" customFormat="true" ht="36" hidden="false" customHeight="true" outlineLevel="0" collapsed="false">
      <c r="A31" s="66" t="s">
        <v>98</v>
      </c>
      <c r="B31" s="67"/>
      <c r="C31" s="67" t="n">
        <v>1</v>
      </c>
      <c r="D31" s="67"/>
      <c r="E31" s="67" t="n">
        <v>1</v>
      </c>
      <c r="F31" s="67"/>
      <c r="G31" s="67"/>
      <c r="H31" s="67"/>
      <c r="I31" s="67"/>
      <c r="J31" s="67"/>
      <c r="K31" s="67"/>
      <c r="L31" s="67" t="n">
        <v>1</v>
      </c>
      <c r="M31" s="67"/>
      <c r="N31" s="67" t="n">
        <v>1</v>
      </c>
      <c r="O31" s="67"/>
      <c r="P31" s="67"/>
      <c r="Q31" s="67"/>
    </row>
    <row r="32" s="33" customFormat="true" ht="36" hidden="false" customHeight="true" outlineLevel="0" collapsed="false">
      <c r="A32" s="66" t="s">
        <v>99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</row>
    <row r="33" s="33" customFormat="true" ht="36" hidden="false" customHeight="true" outlineLevel="0" collapsed="false">
      <c r="A33" s="66" t="s">
        <v>100</v>
      </c>
      <c r="B33" s="67"/>
      <c r="C33" s="67" t="n">
        <v>23</v>
      </c>
      <c r="D33" s="67"/>
      <c r="E33" s="67" t="n">
        <v>23</v>
      </c>
      <c r="F33" s="67"/>
      <c r="G33" s="67"/>
      <c r="H33" s="67"/>
      <c r="I33" s="67"/>
      <c r="J33" s="67"/>
      <c r="K33" s="67"/>
      <c r="L33" s="67" t="n">
        <v>23</v>
      </c>
      <c r="M33" s="67"/>
      <c r="N33" s="67" t="n">
        <v>23</v>
      </c>
      <c r="O33" s="67"/>
      <c r="P33" s="67"/>
      <c r="Q33" s="67"/>
    </row>
    <row r="34" s="33" customFormat="true" ht="36" hidden="false" customHeight="true" outlineLevel="0" collapsed="false">
      <c r="A34" s="66" t="s">
        <v>101</v>
      </c>
      <c r="B34" s="67" t="n">
        <v>2</v>
      </c>
      <c r="C34" s="67" t="n">
        <v>3</v>
      </c>
      <c r="D34" s="67" t="s">
        <v>113</v>
      </c>
      <c r="E34" s="67" t="n">
        <v>3</v>
      </c>
      <c r="F34" s="67" t="s">
        <v>113</v>
      </c>
      <c r="G34" s="67" t="s">
        <v>113</v>
      </c>
      <c r="H34" s="67" t="s">
        <v>113</v>
      </c>
      <c r="I34" s="67" t="s">
        <v>113</v>
      </c>
      <c r="J34" s="67" t="s">
        <v>113</v>
      </c>
      <c r="K34" s="67" t="s">
        <v>113</v>
      </c>
      <c r="L34" s="67" t="n">
        <v>5</v>
      </c>
      <c r="M34" s="67" t="s">
        <v>113</v>
      </c>
      <c r="N34" s="67" t="n">
        <v>4</v>
      </c>
      <c r="O34" s="67" t="n">
        <v>1</v>
      </c>
      <c r="P34" s="67" t="s">
        <v>113</v>
      </c>
      <c r="Q34" s="67" t="s">
        <v>113</v>
      </c>
    </row>
    <row r="35" s="33" customFormat="true" ht="36" hidden="false" customHeight="true" outlineLevel="0" collapsed="false">
      <c r="A35" s="66" t="s">
        <v>102</v>
      </c>
      <c r="B35" s="67"/>
      <c r="C35" s="67" t="n">
        <v>1</v>
      </c>
      <c r="D35" s="67"/>
      <c r="E35" s="67" t="n">
        <v>1</v>
      </c>
      <c r="F35" s="67"/>
      <c r="G35" s="67"/>
      <c r="H35" s="67"/>
      <c r="I35" s="67"/>
      <c r="J35" s="67"/>
      <c r="K35" s="67"/>
      <c r="L35" s="67" t="n">
        <v>1</v>
      </c>
      <c r="M35" s="67"/>
      <c r="N35" s="67" t="n">
        <v>1</v>
      </c>
      <c r="O35" s="67"/>
      <c r="P35" s="67"/>
      <c r="Q35" s="67"/>
    </row>
    <row r="36" s="33" customFormat="true" ht="36" hidden="false" customHeight="true" outlineLevel="0" collapsed="false">
      <c r="A36" s="66" t="s">
        <v>103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</row>
    <row r="37" s="33" customFormat="true" ht="36" hidden="false" customHeight="true" outlineLevel="0" collapsed="false">
      <c r="A37" s="66" t="s">
        <v>104</v>
      </c>
      <c r="B37" s="67"/>
      <c r="C37" s="67" t="n">
        <v>2</v>
      </c>
      <c r="D37" s="67"/>
      <c r="E37" s="67" t="n">
        <v>2</v>
      </c>
      <c r="F37" s="67"/>
      <c r="G37" s="67"/>
      <c r="H37" s="67"/>
      <c r="I37" s="67"/>
      <c r="J37" s="67"/>
      <c r="K37" s="67"/>
      <c r="L37" s="67" t="n">
        <v>2</v>
      </c>
      <c r="M37" s="67"/>
      <c r="N37" s="67" t="n">
        <v>1</v>
      </c>
      <c r="O37" s="67"/>
      <c r="P37" s="67" t="n">
        <v>1</v>
      </c>
      <c r="Q37" s="67"/>
    </row>
    <row r="38" s="33" customFormat="true" ht="36" hidden="false" customHeight="true" outlineLevel="0" collapsed="false">
      <c r="A38" s="66" t="s">
        <v>105</v>
      </c>
      <c r="B38" s="67"/>
      <c r="C38" s="67" t="n">
        <v>1</v>
      </c>
      <c r="D38" s="67"/>
      <c r="E38" s="67" t="n">
        <v>1</v>
      </c>
      <c r="F38" s="67"/>
      <c r="G38" s="67"/>
      <c r="H38" s="67"/>
      <c r="I38" s="67"/>
      <c r="J38" s="67"/>
      <c r="K38" s="67"/>
      <c r="L38" s="67" t="n">
        <v>0</v>
      </c>
      <c r="M38" s="67"/>
      <c r="N38" s="67"/>
      <c r="O38" s="67"/>
      <c r="P38" s="67"/>
      <c r="Q38" s="67" t="n">
        <v>1</v>
      </c>
    </row>
    <row r="39" s="33" customFormat="true" ht="36" hidden="false" customHeight="true" outlineLevel="0" collapsed="false">
      <c r="A39" s="66" t="s">
        <v>106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</row>
    <row r="40" customFormat="false" ht="32.25" hidden="false" customHeight="true" outlineLevel="0" collapsed="false">
      <c r="A40" s="71" t="s">
        <v>107</v>
      </c>
      <c r="B40" s="72" t="n">
        <f aca="false">SUM(B11:B39)</f>
        <v>2</v>
      </c>
      <c r="C40" s="72" t="n">
        <f aca="false">SUM(C11:C39)</f>
        <v>45</v>
      </c>
      <c r="D40" s="72" t="n">
        <f aca="false">SUM(D11:D39)</f>
        <v>0</v>
      </c>
      <c r="E40" s="72" t="n">
        <f aca="false">SUM(E11:E39)</f>
        <v>45</v>
      </c>
      <c r="F40" s="72" t="n">
        <f aca="false">SUM(F11:F39)</f>
        <v>0</v>
      </c>
      <c r="G40" s="72" t="n">
        <f aca="false">SUM(G11:G39)</f>
        <v>0</v>
      </c>
      <c r="H40" s="72" t="n">
        <f aca="false">SUM(H11:H39)</f>
        <v>0</v>
      </c>
      <c r="I40" s="72" t="n">
        <f aca="false">SUM(I11:I39)</f>
        <v>1</v>
      </c>
      <c r="J40" s="72" t="n">
        <f aca="false">SUM(J11:J39)</f>
        <v>0</v>
      </c>
      <c r="K40" s="72" t="n">
        <f aca="false">SUM(K11:K39)</f>
        <v>0</v>
      </c>
      <c r="L40" s="72" t="n">
        <f aca="false">SUM(L11:L39)</f>
        <v>45</v>
      </c>
      <c r="M40" s="72" t="n">
        <f aca="false">SUM(M11:M39)</f>
        <v>0</v>
      </c>
      <c r="N40" s="72" t="n">
        <f aca="false">SUM(N11:N39)</f>
        <v>43</v>
      </c>
      <c r="O40" s="72" t="n">
        <f aca="false">SUM(O11:O39)</f>
        <v>1</v>
      </c>
      <c r="P40" s="72" t="n">
        <f aca="false">SUM(P11:P39)</f>
        <v>1</v>
      </c>
      <c r="Q40" s="72" t="n">
        <f aca="false">SUM(Q11:Q39)</f>
        <v>1</v>
      </c>
      <c r="R40" s="73"/>
    </row>
    <row r="41" customFormat="false" ht="17.25" hidden="false" customHeight="true" outlineLevel="0" collapsed="false">
      <c r="A41" s="41"/>
    </row>
    <row r="42" customFormat="false" ht="17.25" hidden="false" customHeight="true" outlineLevel="0" collapsed="false">
      <c r="A42" s="41"/>
    </row>
    <row r="43" customFormat="false" ht="17.25" hidden="false" customHeight="true" outlineLevel="0" collapsed="false">
      <c r="A43" s="41"/>
      <c r="O43" s="74"/>
    </row>
    <row r="44" customFormat="false" ht="17.25" hidden="false" customHeight="true" outlineLevel="0" collapsed="false">
      <c r="A44" s="41"/>
    </row>
  </sheetData>
  <sheetProtection algorithmName="SHA-512" hashValue="VQVOU7agzf/jpgoCoXwuIEJYld7fLs6tSMmyiKUAOrcJ4tnGO/irPrxoZpIdq4zlOrkqY2Sg5CJeNy6b/0q6wA==" saltValue="8D1M6Qv2htHSFLEPiPErvQ==" spinCount="100000" sheet="true" objects="true" scenarios="true"/>
  <protectedRanges>
    <protectedRange name="edit" sqref="B11:Q39"/>
  </protectedRanges>
  <mergeCells count="22">
    <mergeCell ref="A3:Q3"/>
    <mergeCell ref="A5:A8"/>
    <mergeCell ref="B5:B8"/>
    <mergeCell ref="C5:F5"/>
    <mergeCell ref="G5:G8"/>
    <mergeCell ref="H5:H8"/>
    <mergeCell ref="I5:I8"/>
    <mergeCell ref="J5:J8"/>
    <mergeCell ref="K5:K8"/>
    <mergeCell ref="L5:P5"/>
    <mergeCell ref="Q5:Q8"/>
    <mergeCell ref="C6:C8"/>
    <mergeCell ref="D6:F6"/>
    <mergeCell ref="L6:L8"/>
    <mergeCell ref="M6:P6"/>
    <mergeCell ref="D7:D8"/>
    <mergeCell ref="E7:E8"/>
    <mergeCell ref="F7:F8"/>
    <mergeCell ref="M7:M8"/>
    <mergeCell ref="N7:O7"/>
    <mergeCell ref="P7:P8"/>
    <mergeCell ref="A10:Q1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2004-12-07T06:58:12Z</dcterms:created>
  <dc:creator>Минюст</dc:creator>
  <dc:description/>
  <dc:language>ru-RU</dc:language>
  <cp:lastModifiedBy/>
  <dcterms:modified xsi:type="dcterms:W3CDTF">2025-03-04T16:04:42Z</dcterms:modified>
  <cp:revision>255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