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activeTab="2"/>
  </bookViews>
  <sheets>
    <sheet name="Перечень" sheetId="1" r:id="rId1"/>
    <sheet name="реестр" sheetId="2" r:id="rId2"/>
    <sheet name="Планируемые показатели" sheetId="3" r:id="rId3"/>
  </sheets>
  <definedNames>
    <definedName name="Print_Titles" localSheetId="1">реестр!$12:$12</definedName>
    <definedName name="_xlnm.Print_Area" localSheetId="0">Перечень!$A$1:$V$48</definedName>
    <definedName name="_xlnm.Print_Area" localSheetId="1">реестр!$A$1:$R$48</definedName>
  </definedNames>
  <calcPr calcId="145621"/>
</workbook>
</file>

<file path=xl/calcChain.xml><?xml version="1.0" encoding="utf-8"?>
<calcChain xmlns="http://schemas.openxmlformats.org/spreadsheetml/2006/main">
  <c r="J30" i="3" l="1"/>
  <c r="I30" i="3"/>
  <c r="J23" i="3"/>
  <c r="I23" i="3"/>
  <c r="J16" i="3"/>
  <c r="J31" i="3" s="1"/>
  <c r="I16" i="3"/>
  <c r="I31" i="3" s="1"/>
  <c r="O15" i="3"/>
  <c r="O16" i="3" s="1"/>
  <c r="E47" i="2"/>
  <c r="E48" i="2" s="1"/>
  <c r="R46" i="2"/>
  <c r="Q46" i="2"/>
  <c r="R45" i="2"/>
  <c r="D45" i="2" s="1"/>
  <c r="Q45" i="2"/>
  <c r="R44" i="2"/>
  <c r="Q44" i="2"/>
  <c r="R43" i="2"/>
  <c r="Q43" i="2"/>
  <c r="D43" i="2" s="1"/>
  <c r="R42" i="2"/>
  <c r="D42" i="2" s="1"/>
  <c r="Q42" i="2"/>
  <c r="R41" i="2"/>
  <c r="Q41" i="2"/>
  <c r="D41" i="2" s="1"/>
  <c r="R40" i="2"/>
  <c r="Q40" i="2"/>
  <c r="D40" i="2"/>
  <c r="R39" i="2"/>
  <c r="Q39" i="2"/>
  <c r="D39" i="2" s="1"/>
  <c r="R38" i="2"/>
  <c r="D38" i="2" s="1"/>
  <c r="Q38" i="2"/>
  <c r="C37" i="2"/>
  <c r="C47" i="2" s="1"/>
  <c r="R36" i="2"/>
  <c r="D36" i="2" s="1"/>
  <c r="Q36" i="2"/>
  <c r="R35" i="2"/>
  <c r="R47" i="2" s="1"/>
  <c r="Q35" i="2"/>
  <c r="D35" i="2" s="1"/>
  <c r="D47" i="2" s="1"/>
  <c r="K32" i="2"/>
  <c r="K48" i="2" s="1"/>
  <c r="J32" i="2"/>
  <c r="J48" i="2" s="1"/>
  <c r="G32" i="2"/>
  <c r="F32" i="2"/>
  <c r="F48" i="2" s="1"/>
  <c r="E32" i="2"/>
  <c r="R31" i="2"/>
  <c r="Q31" i="2"/>
  <c r="C31" i="2" s="1"/>
  <c r="R30" i="2"/>
  <c r="Q30" i="2"/>
  <c r="D30" i="2"/>
  <c r="C30" i="2" s="1"/>
  <c r="R29" i="2"/>
  <c r="Q29" i="2"/>
  <c r="D29" i="2"/>
  <c r="C29" i="2" s="1"/>
  <c r="R27" i="2"/>
  <c r="Q27" i="2"/>
  <c r="D27" i="2" s="1"/>
  <c r="C27" i="2" s="1"/>
  <c r="R26" i="2"/>
  <c r="Q26" i="2"/>
  <c r="D26" i="2" s="1"/>
  <c r="R25" i="2"/>
  <c r="Q25" i="2"/>
  <c r="G22" i="2"/>
  <c r="G48" i="2" s="1"/>
  <c r="F22" i="2"/>
  <c r="C22" i="2"/>
  <c r="N15" i="3" s="1"/>
  <c r="N16" i="3" s="1"/>
  <c r="R21" i="2"/>
  <c r="D21" i="2" s="1"/>
  <c r="Q21" i="2"/>
  <c r="R20" i="2"/>
  <c r="Q20" i="2"/>
  <c r="R19" i="2"/>
  <c r="Q19" i="2"/>
  <c r="D19" i="2" s="1"/>
  <c r="R18" i="2"/>
  <c r="D18" i="2" s="1"/>
  <c r="Q18" i="2"/>
  <c r="R17" i="2"/>
  <c r="Q17" i="2"/>
  <c r="R16" i="2"/>
  <c r="Q16" i="2"/>
  <c r="R15" i="2"/>
  <c r="Q15" i="2"/>
  <c r="D15" i="2" s="1"/>
  <c r="D22" i="2" s="1"/>
  <c r="H48" i="1"/>
  <c r="K47" i="1"/>
  <c r="E29" i="3" s="1"/>
  <c r="E30" i="3" s="1"/>
  <c r="J47" i="1"/>
  <c r="I47" i="1"/>
  <c r="H47" i="1"/>
  <c r="D29" i="3" s="1"/>
  <c r="D30" i="3" s="1"/>
  <c r="R46" i="1"/>
  <c r="M46" i="1"/>
  <c r="M45" i="1"/>
  <c r="R45" i="1" s="1"/>
  <c r="R44" i="1"/>
  <c r="M44" i="1"/>
  <c r="M43" i="1"/>
  <c r="R43" i="1" s="1"/>
  <c r="R42" i="1"/>
  <c r="M42" i="1"/>
  <c r="M41" i="1"/>
  <c r="R41" i="1" s="1"/>
  <c r="R40" i="1"/>
  <c r="M40" i="1"/>
  <c r="M39" i="1"/>
  <c r="R39" i="1" s="1"/>
  <c r="R38" i="1"/>
  <c r="M38" i="1"/>
  <c r="Q37" i="1"/>
  <c r="Q47" i="1" s="1"/>
  <c r="M37" i="1"/>
  <c r="R37" i="1" s="1"/>
  <c r="R36" i="1"/>
  <c r="M36" i="1"/>
  <c r="M35" i="1"/>
  <c r="M47" i="1" s="1"/>
  <c r="R47" i="1" s="1"/>
  <c r="K32" i="1"/>
  <c r="E22" i="3" s="1"/>
  <c r="E23" i="3" s="1"/>
  <c r="J32" i="1"/>
  <c r="I32" i="1"/>
  <c r="H32" i="1"/>
  <c r="D22" i="3" s="1"/>
  <c r="D23" i="3" s="1"/>
  <c r="R31" i="1"/>
  <c r="M31" i="1"/>
  <c r="M30" i="1"/>
  <c r="R30" i="1" s="1"/>
  <c r="R29" i="1"/>
  <c r="M29" i="1"/>
  <c r="Q28" i="1"/>
  <c r="R28" i="2" s="1"/>
  <c r="M28" i="1"/>
  <c r="R28" i="1" s="1"/>
  <c r="R27" i="1"/>
  <c r="M27" i="1"/>
  <c r="M26" i="1"/>
  <c r="M32" i="1" s="1"/>
  <c r="R32" i="1" s="1"/>
  <c r="R25" i="1"/>
  <c r="M25" i="1"/>
  <c r="Q22" i="1"/>
  <c r="K22" i="1"/>
  <c r="K48" i="1" s="1"/>
  <c r="J22" i="1"/>
  <c r="J48" i="1" s="1"/>
  <c r="I22" i="1"/>
  <c r="I48" i="1" s="1"/>
  <c r="H22" i="1"/>
  <c r="D15" i="3" s="1"/>
  <c r="D16" i="3" s="1"/>
  <c r="M21" i="1"/>
  <c r="R21" i="1" s="1"/>
  <c r="R20" i="1"/>
  <c r="M20" i="1"/>
  <c r="M19" i="1"/>
  <c r="R19" i="1" s="1"/>
  <c r="R18" i="1"/>
  <c r="M18" i="1"/>
  <c r="M17" i="1"/>
  <c r="R17" i="1" s="1"/>
  <c r="R16" i="1"/>
  <c r="M16" i="1"/>
  <c r="M15" i="1"/>
  <c r="M22" i="1" s="1"/>
  <c r="N29" i="3" l="1"/>
  <c r="N30" i="3" s="1"/>
  <c r="O29" i="3"/>
  <c r="O30" i="3" s="1"/>
  <c r="M48" i="1"/>
  <c r="R48" i="1" s="1"/>
  <c r="R22" i="1"/>
  <c r="R48" i="2"/>
  <c r="D48" i="2"/>
  <c r="R32" i="2"/>
  <c r="D31" i="3"/>
  <c r="D32" i="2"/>
  <c r="C26" i="2"/>
  <c r="R26" i="1"/>
  <c r="R35" i="1"/>
  <c r="C25" i="2"/>
  <c r="Q28" i="2"/>
  <c r="C28" i="2" s="1"/>
  <c r="R15" i="1"/>
  <c r="Q32" i="1"/>
  <c r="Q48" i="1" s="1"/>
  <c r="Q47" i="2"/>
  <c r="E15" i="3"/>
  <c r="E16" i="3" s="1"/>
  <c r="E31" i="3" s="1"/>
  <c r="C32" i="2" l="1"/>
  <c r="Q32" i="2"/>
  <c r="Q48" i="2" s="1"/>
  <c r="O22" i="3" l="1"/>
  <c r="O23" i="3" s="1"/>
  <c r="O31" i="3" s="1"/>
  <c r="N22" i="3"/>
  <c r="N23" i="3" s="1"/>
  <c r="N31" i="3" s="1"/>
  <c r="C48" i="2"/>
</calcChain>
</file>

<file path=xl/sharedStrings.xml><?xml version="1.0" encoding="utf-8"?>
<sst xmlns="http://schemas.openxmlformats.org/spreadsheetml/2006/main" count="344" uniqueCount="174">
  <si>
    <t xml:space="preserve">П Е Р Е Ч Е Н Ь
многоквартирных домов, расположенных на территории Урмарского муниципального округа Чувашской Республики, в отношении которых в 2027–2029 годах  планируется проведение  капитального ремонта общего имущества                      </t>
  </si>
  <si>
    <t>№ п/п</t>
  </si>
  <si>
    <t>Адрес многоквартирного дома</t>
  </si>
  <si>
    <t>Год</t>
  </si>
  <si>
    <t>Материал стен</t>
  </si>
  <si>
    <t>Количество этажей в многоквартирном доме</t>
  </si>
  <si>
    <t>Количество подъездов в многоквартирном доме</t>
  </si>
  <si>
    <t>Общая площадь МКД, всего</t>
  </si>
  <si>
    <t>Площадь помещений МКД</t>
  </si>
  <si>
    <t>Количество жителей, зарегистрированных в МКД на дату утверждения Республиканской программы капитального ремонта общего имущества в МКД, расположенных на территории Урмарского муниципального округа Чувашской Республики, на 2014–2055 годы</t>
  </si>
  <si>
    <t>Вид услуг и (или) работ по капитальному ремонту общего имущества в многоквартирном доме</t>
  </si>
  <si>
    <t>Стоимость услуг и (или) работ по капитальному ремонту общего имущества в многоквартирном доме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</si>
  <si>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</si>
  <si>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</si>
  <si>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Способ формиро-вания фонда капитального ремонта</t>
  </si>
  <si>
    <t>Минимальный размер фонда капитального ремонта (для домов, выбравших спецсчет)</t>
  </si>
  <si>
    <t>Год проведения капитального ремонта общего имущества в многоквартирных домах</t>
  </si>
  <si>
    <t>ввода в 
экс-
плуата-
цию мно-
гоквар-
тирного дома</t>
  </si>
  <si>
    <t>Завершение последнего капитального ремонта в многоквартирном доме</t>
  </si>
  <si>
    <t>Всего</t>
  </si>
  <si>
    <t>В том числе жилых помещений, находящихся в собственности граждан</t>
  </si>
  <si>
    <t>Всего:</t>
  </si>
  <si>
    <t>за счет средств государственной корпорации – Фонда содействия реформированию жилищно-коммунального хозяйства</t>
  </si>
  <si>
    <t>за счет средств государственной и муниципальной поддержки</t>
  </si>
  <si>
    <t>За счет средств собственников помещений в МКД</t>
  </si>
  <si>
    <t>За счет средств республиканского бюджета Чувашской Республики</t>
  </si>
  <si>
    <t>За счет средств местного бюджета</t>
  </si>
  <si>
    <t>кв.метров</t>
  </si>
  <si>
    <t>чел.</t>
  </si>
  <si>
    <t>рублей</t>
  </si>
  <si>
    <t>рублей/кв.м</t>
  </si>
  <si>
    <t>2027 г.</t>
  </si>
  <si>
    <t>Урмарский муниципальный округ</t>
  </si>
  <si>
    <t>пгт Урмары,                  ул. Заводская,  д. 38</t>
  </si>
  <si>
    <t>2019</t>
  </si>
  <si>
    <t>панель</t>
  </si>
  <si>
    <t>ремонт систем теплоснабжения, водоотведения</t>
  </si>
  <si>
    <t>на счете рег. оператора</t>
  </si>
  <si>
    <t>пгт Урмары,                  ул. Заводская,  д. 47</t>
  </si>
  <si>
    <t>кирпич</t>
  </si>
  <si>
    <t>ремонт системы электроснабжения, ремонт крыши</t>
  </si>
  <si>
    <t>пгт Урмары,                  ул. Ленина,  д. 37</t>
  </si>
  <si>
    <t>2009</t>
  </si>
  <si>
    <t xml:space="preserve">ремонт системы холодного водоснабжения, теплоснабжения </t>
  </si>
  <si>
    <t>пгт Урмары,                  ул. Ленина,  д. 47</t>
  </si>
  <si>
    <t>ремонт систем холодного водоснабжения, теплоснабжения</t>
  </si>
  <si>
    <t>пгт Урмары, ул. Мира,  д. 3</t>
  </si>
  <si>
    <t>ремонт системы электроснабжения</t>
  </si>
  <si>
    <t>пгт Урмары, ул. Новая,  д. 5</t>
  </si>
  <si>
    <t>пгт Урмары,                     ул. Порфирьева,  д. 3</t>
  </si>
  <si>
    <t>2011</t>
  </si>
  <si>
    <t>Итого: 7 домов</t>
  </si>
  <si>
    <t>2028 г.</t>
  </si>
  <si>
    <t>пгт Урмары,                  ул. Заводская,  д. 27</t>
  </si>
  <si>
    <t>2020</t>
  </si>
  <si>
    <t>ремонт подвальных помещений</t>
  </si>
  <si>
    <t>пгт Урмары,                  ул. Заводская,  д. 40</t>
  </si>
  <si>
    <t>ремонт системы элетроснабжения</t>
  </si>
  <si>
    <t>пгт Урмары,                  ул. Заводская, д. 41</t>
  </si>
  <si>
    <t>2013</t>
  </si>
  <si>
    <t>пгт Урмары,                  ул. Ленина,  д. 45</t>
  </si>
  <si>
    <t xml:space="preserve">ремонт систем холодного водоснабжения, водоотведения, теплоснабжения, замена коллективных (общедомовых) приборов учета потребления холодной воды  </t>
  </si>
  <si>
    <t>пгт Урмары, ул. Мира,   д. 18</t>
  </si>
  <si>
    <t>2016</t>
  </si>
  <si>
    <t>пгт Урмары,                   ул. Порфирьева, д. 11</t>
  </si>
  <si>
    <t>ремонт систем теплоснабжения, электроснабжения, водоотведения</t>
  </si>
  <si>
    <t>пгт Урмары,                   ул. Порфирьева, д. 9</t>
  </si>
  <si>
    <t>ремонт крыши</t>
  </si>
  <si>
    <t>2029 г.</t>
  </si>
  <si>
    <t>пгт Урмары,                          пер.Чапаева, д. 2</t>
  </si>
  <si>
    <t>пгт Урмары,                          пер. Школьный, д. 4</t>
  </si>
  <si>
    <t>ремонт  системы электроснабжения</t>
  </si>
  <si>
    <t>пгт Урмары,                   ул. Заводская,  д. 36</t>
  </si>
  <si>
    <t>2021</t>
  </si>
  <si>
    <t xml:space="preserve">ремонт систем холодного водоснабжения, теплоснабжения,  водоотведения, замена коллективных (общедомовых) приборов учета потребления холодной воды, 
замена узлов управления и регулирования потребления тепловой энергии </t>
  </si>
  <si>
    <t>пгт Урмары,                    ул. Заводская, д. 44</t>
  </si>
  <si>
    <t>пгт Урмары,                  ул. Ленина,  д. 35</t>
  </si>
  <si>
    <t>2018</t>
  </si>
  <si>
    <t>ремонт системы холодного водоснабжения</t>
  </si>
  <si>
    <t>пгт Урмары,                   ул. Ленина,  д. 39</t>
  </si>
  <si>
    <t>ремонт систем холодного водоснабжения, электроснабжения</t>
  </si>
  <si>
    <t>пгт Урмары,                  ул. Ленина, д. 41</t>
  </si>
  <si>
    <t>пгт Урмары,                   ул. Ленина, д. 47</t>
  </si>
  <si>
    <t>пгт Урмары,                   ул. Мира, д. 1</t>
  </si>
  <si>
    <t>пгт Урмары, ул. Новая, д. 1</t>
  </si>
  <si>
    <t>пгт Урмары, ул. Новая, д. 3</t>
  </si>
  <si>
    <t>пгт Урмары,                  ул. Порфирьева, д. 1</t>
  </si>
  <si>
    <t>Итого: 12 домов</t>
  </si>
  <si>
    <t>Итого за 2027–2029 годы: 26 домов</t>
  </si>
  <si>
    <t xml:space="preserve">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Урмарского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</si>
  <si>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>№
пп</t>
  </si>
  <si>
    <t xml:space="preserve">Адрес 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</si>
  <si>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</si>
  <si>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</si>
  <si>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</si>
  <si>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</si>
  <si>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</si>
  <si>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</si>
  <si>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</si>
  <si>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</si>
  <si>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</si>
  <si>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</si>
  <si>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</si>
  <si>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</si>
  <si>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</si>
  <si>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</si>
  <si>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</si>
  <si>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>2027 год</t>
  </si>
  <si>
    <t>пгт Урмары,                     ул. Заводская,  д. 38</t>
  </si>
  <si>
    <t>пгт Урмары,                     ул. Заводская,  д. 47</t>
  </si>
  <si>
    <t>пгт Урмары, ул. Ленина,  д. 37</t>
  </si>
  <si>
    <t>пгт Урмары, ул. Ленина,  д. 47</t>
  </si>
  <si>
    <t>пгт Урмары, ул. Мира,    д. 3</t>
  </si>
  <si>
    <t>Итого по округу</t>
  </si>
  <si>
    <t>2028 год</t>
  </si>
  <si>
    <t>Урмарский  муниципальный округ</t>
  </si>
  <si>
    <t>пгт Урмары,                    ул. Заводская,  д. 27</t>
  </si>
  <si>
    <t>пгт Урмары,                    ул. Заводская,  д. 40</t>
  </si>
  <si>
    <t>пгт Урмары,                    ул. Заводская, д. 41</t>
  </si>
  <si>
    <t>пгт Урмары, ул. Ленина,  д. 45</t>
  </si>
  <si>
    <t>пгт Урмары,                     ул. Порфирьева, д. 11</t>
  </si>
  <si>
    <t>пгт Урмары,                     ул. Порфирьева, д. 9</t>
  </si>
  <si>
    <t>2029 год</t>
  </si>
  <si>
    <t>пгт Урмары,                     ул. Заводская,  д. 36</t>
  </si>
  <si>
    <t>пгт Урмары,                    ул. Ленина,  д. 35</t>
  </si>
  <si>
    <t>пгт Урмары,                     ул. Ленина,  д. 39</t>
  </si>
  <si>
    <t>пгт Урмары,                    ул. Ленина, д. 41</t>
  </si>
  <si>
    <t>пгт Урмары,                     ул. Ленина, д. 47</t>
  </si>
  <si>
    <t>пгт Урмары,                     ул. Мира, д. 1</t>
  </si>
  <si>
    <t>пгт Урмары, ул. Новая,   д. 1</t>
  </si>
  <si>
    <t>пгт Урмары, ул. Новая,   д. 3</t>
  </si>
  <si>
    <t>пгт Урмары,                     ул. Порфирьева, д. 1</t>
  </si>
  <si>
    <t>Единого портала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</si>
  <si>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Урмарского муниципального округа Чувашской Республики, в 2027–2029 годах</t>
  </si>
  <si>
    <t>№ 
пп</t>
  </si>
  <si>
    <t>№ пп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</si>
  <si>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</si>
  <si>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</si>
  <si>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</si>
  <si>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Количество многоквартирных домов</t>
  </si>
  <si>
    <t>Стоимость услуг и (или) работ по капитальному ремонту общего имущества
 в многоквартирном доме</t>
  </si>
  <si>
    <t>I квартал 2027 г.</t>
  </si>
  <si>
    <t>II квартал 2027 г.</t>
  </si>
  <si>
    <t>III квартал 2027 г.</t>
  </si>
  <si>
    <t>IV квартал 2027 г.</t>
  </si>
  <si>
    <t>всего</t>
  </si>
  <si>
    <t>I квартал 
2027 г.</t>
  </si>
  <si>
    <t xml:space="preserve">   II квартал   2027 г.</t>
  </si>
  <si>
    <t xml:space="preserve">   III квартал   2027 г.</t>
  </si>
  <si>
    <t>IV квартал 
2027 г.</t>
  </si>
  <si>
    <t>Итого</t>
  </si>
  <si>
    <t>Количество жителей, зарегистри-рованных в многоквар-тирных домах на дату утверждения краткосроч-ного плана</t>
  </si>
  <si>
    <t>Стоимость капитального ремонта общего имущества
 в многоквартирных домах</t>
  </si>
  <si>
    <t>I квартал 2028 г.</t>
  </si>
  <si>
    <t>II квартал 2028 г.</t>
  </si>
  <si>
    <t>III квартал 2028 г.</t>
  </si>
  <si>
    <t>IV квартал 2028 г.</t>
  </si>
  <si>
    <t>I квартал 
2028 г.</t>
  </si>
  <si>
    <t xml:space="preserve">  II квартал   2028 г.</t>
  </si>
  <si>
    <t xml:space="preserve">  III квартал   2028 г.</t>
  </si>
  <si>
    <t>IV квартал 
2028 г.</t>
  </si>
  <si>
    <t>I квартал 2029 г.</t>
  </si>
  <si>
    <t>II квартал 2029 г.</t>
  </si>
  <si>
    <t>III квартал 2029 г.</t>
  </si>
  <si>
    <t>IV квартал 2029 г.</t>
  </si>
  <si>
    <t>I квартал 
2029 г.</t>
  </si>
  <si>
    <t>II квартал          2029 г.</t>
  </si>
  <si>
    <t>III квартал     2029 г.</t>
  </si>
  <si>
    <t>IV квартал 
2029 г.</t>
  </si>
  <si>
    <t>кв. метров</t>
  </si>
  <si>
    <r>
      <t>Всего по Урмарскому муниципальному округу за 2027</t>
    </r>
    <r>
      <rPr>
        <b/>
        <sz val="13"/>
        <rFont val="Arial Cyr"/>
      </rPr>
      <t>–</t>
    </r>
    <r>
      <rPr>
        <b/>
        <sz val="13"/>
        <rFont val="Times New Roman"/>
        <family val="1"/>
        <charset val="204"/>
      </rPr>
      <t>2029 годы</t>
    </r>
  </si>
  <si>
    <t>Приложение № 3                                                                                             к постановлению администрации                                                    Урмарского муниципального округа                                              Чувашской Республики                                                                                     от  15.07.2026 № 806</t>
  </si>
  <si>
    <t>Приложение № 2                                                                                              к постановлению администрации Урмарского муниципального округа Чувашской Республики          от  15.07.2026 № 806</t>
  </si>
  <si>
    <t>Приложение № 1                                                                                                                к постановлению администрации Урмарского муниципального округа Чувашской Республики                                                                                            от  15.07.2026 № 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</si>
</sst>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 * #,##0.00_ ;_ * \-#,##0.00_ ;_ * &quot;-&quot;??_ ;_ @_ "/>
    <numFmt numFmtId="168" formatCode="_ * #,##0_ ;_ * \-#,##0_ ;_ * &quot;-&quot;_ ;_ @_ "/>
    <numFmt numFmtId="169" formatCode="_-* #,##0.00_р_._-;\-* #,##0.00_р_._-;_-* &quot;-&quot;??_р_._-;_-@_-"/>
    <numFmt numFmtId="170" formatCode="0.0"/>
  </numFmts>
  <fonts count="40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2"/>
      <name val="Times New Roman"/>
      <family val="1"/>
      <charset val="204"/>
    </font>
    <font>
      <sz val="11"/>
      <name val="Arial Cyr"/>
    </font>
    <font>
      <sz val="12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color indexed="2"/>
      <name val="Arial Cyr"/>
    </font>
    <font>
      <sz val="7.5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Arial Cy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57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>
      <alignment vertical="center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>
      <alignment vertical="center"/>
    </xf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>
      <alignment vertical="center"/>
    </xf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>
      <alignment vertical="center"/>
    </xf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>
      <alignment vertical="center"/>
    </xf>
    <xf numFmtId="0" fontId="2" fillId="12" borderId="0" applyNumberFormat="0" applyBorder="0" applyProtection="0"/>
    <xf numFmtId="0" fontId="2" fillId="12" borderId="0" applyNumberFormat="0" applyBorder="0" applyProtection="0">
      <alignment vertical="center"/>
    </xf>
    <xf numFmtId="0" fontId="2" fillId="9" borderId="0" applyNumberFormat="0" applyBorder="0" applyProtection="0"/>
    <xf numFmtId="0" fontId="2" fillId="9" borderId="0" applyNumberFormat="0" applyBorder="0" applyProtection="0">
      <alignment vertical="center"/>
    </xf>
    <xf numFmtId="0" fontId="2" fillId="10" borderId="0" applyNumberFormat="0" applyBorder="0" applyProtection="0"/>
    <xf numFmtId="0" fontId="2" fillId="10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5" borderId="0" applyNumberFormat="0" applyBorder="0" applyProtection="0"/>
    <xf numFmtId="0" fontId="2" fillId="15" borderId="0" applyNumberFormat="0" applyBorder="0" applyProtection="0">
      <alignment vertical="center"/>
    </xf>
    <xf numFmtId="0" fontId="2" fillId="16" borderId="0" applyNumberFormat="0" applyBorder="0" applyProtection="0"/>
    <xf numFmtId="0" fontId="2" fillId="16" borderId="0" applyNumberFormat="0" applyBorder="0" applyProtection="0">
      <alignment vertical="center"/>
    </xf>
    <xf numFmtId="0" fontId="2" fillId="17" borderId="0" applyNumberFormat="0" applyBorder="0" applyProtection="0"/>
    <xf numFmtId="0" fontId="2" fillId="17" borderId="0" applyNumberFormat="0" applyBorder="0" applyProtection="0">
      <alignment vertical="center"/>
    </xf>
    <xf numFmtId="0" fontId="2" fillId="18" borderId="0" applyNumberFormat="0" applyBorder="0" applyProtection="0"/>
    <xf numFmtId="0" fontId="2" fillId="18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9" borderId="0" applyNumberFormat="0" applyBorder="0" applyProtection="0"/>
    <xf numFmtId="0" fontId="2" fillId="19" borderId="0" applyNumberFormat="0" applyBorder="0" applyProtection="0">
      <alignment vertical="center"/>
    </xf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6" fillId="0" borderId="0" applyNumberFormat="0" applyFill="0" applyBorder="0" applyProtection="0"/>
    <xf numFmtId="164" fontId="1" fillId="0" borderId="0" applyFont="0" applyFill="0" applyBorder="0" applyProtection="0"/>
    <xf numFmtId="164" fontId="1" fillId="0" borderId="0" applyFont="0" applyFill="0" applyBorder="0" applyProtection="0"/>
    <xf numFmtId="165" fontId="7" fillId="0" borderId="0" applyFont="0" applyFill="0" applyBorder="0" applyProtection="0">
      <alignment vertical="center"/>
    </xf>
    <xf numFmtId="165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0" fontId="8" fillId="0" borderId="3" applyNumberFormat="0" applyFill="0" applyProtection="0"/>
    <xf numFmtId="0" fontId="8" fillId="0" borderId="3" applyNumberFormat="0" applyFill="0" applyProtection="0">
      <alignment vertical="center"/>
    </xf>
    <xf numFmtId="0" fontId="9" fillId="0" borderId="4" applyNumberFormat="0" applyFill="0" applyProtection="0"/>
    <xf numFmtId="0" fontId="9" fillId="0" borderId="4" applyNumberFormat="0" applyFill="0" applyProtection="0">
      <alignment vertical="center"/>
    </xf>
    <xf numFmtId="0" fontId="10" fillId="0" borderId="5" applyNumberFormat="0" applyFill="0" applyProtection="0"/>
    <xf numFmtId="0" fontId="10" fillId="0" borderId="5" applyNumberFormat="0" applyFill="0" applyProtection="0">
      <alignment vertical="center"/>
    </xf>
    <xf numFmtId="0" fontId="10" fillId="0" borderId="0" applyNumberFormat="0" applyFill="0" applyBorder="0" applyProtection="0"/>
    <xf numFmtId="0" fontId="10" fillId="0" borderId="0" applyNumberForma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21" borderId="7" applyNumberFormat="0" applyProtection="0"/>
    <xf numFmtId="0" fontId="12" fillId="21" borderId="7" applyNumberFormat="0" applyProtection="0">
      <alignment vertical="center"/>
    </xf>
    <xf numFmtId="0" fontId="13" fillId="0" borderId="0" applyNumberFormat="0" applyFill="0" applyBorder="0" applyProtection="0"/>
    <xf numFmtId="0" fontId="13" fillId="0" borderId="0" applyNumberFormat="0" applyFill="0" applyBorder="0" applyProtection="0">
      <alignment vertical="center"/>
    </xf>
    <xf numFmtId="0" fontId="14" fillId="22" borderId="0" applyNumberFormat="0" applyBorder="0" applyProtection="0"/>
    <xf numFmtId="0" fontId="14" fillId="22" borderId="0" applyNumberFormat="0" applyBorder="0" applyProtection="0">
      <alignment vertical="center"/>
    </xf>
    <xf numFmtId="0" fontId="15" fillId="0" borderId="0"/>
    <xf numFmtId="0" fontId="38" fillId="0" borderId="0"/>
    <xf numFmtId="0" fontId="7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>
      <alignment vertical="center"/>
    </xf>
    <xf numFmtId="0" fontId="15" fillId="0" borderId="0"/>
    <xf numFmtId="0" fontId="38" fillId="0" borderId="0"/>
    <xf numFmtId="0" fontId="38" fillId="0" borderId="0"/>
    <xf numFmtId="0" fontId="16" fillId="3" borderId="0" applyNumberFormat="0" applyBorder="0" applyProtection="0"/>
    <xf numFmtId="0" fontId="16" fillId="3" borderId="0" applyNumberFormat="0" applyBorder="0" applyProtection="0">
      <alignment vertical="center"/>
    </xf>
    <xf numFmtId="0" fontId="17" fillId="0" borderId="0" applyNumberFormat="0" applyFill="0" applyBorder="0" applyProtection="0"/>
    <xf numFmtId="0" fontId="17" fillId="0" borderId="0" applyNumberFormat="0" applyFill="0" applyBorder="0" applyProtection="0">
      <alignment vertical="center"/>
    </xf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9" fontId="7" fillId="0" borderId="0" applyFont="0" applyFill="0" applyBorder="0" applyProtection="0">
      <alignment vertical="center"/>
    </xf>
    <xf numFmtId="9" fontId="7" fillId="0" borderId="0" applyFont="0" applyFill="0" applyBorder="0" applyProtection="0">
      <alignment vertical="center"/>
    </xf>
    <xf numFmtId="0" fontId="18" fillId="0" borderId="9" applyNumberFormat="0" applyFill="0" applyProtection="0"/>
    <xf numFmtId="0" fontId="18" fillId="0" borderId="9" applyNumberFormat="0" applyFill="0" applyProtection="0">
      <alignment vertical="center"/>
    </xf>
    <xf numFmtId="0" fontId="19" fillId="0" borderId="0" applyNumberFormat="0" applyFill="0" applyBorder="0" applyProtection="0"/>
    <xf numFmtId="0" fontId="19" fillId="0" borderId="0" applyNumberFormat="0" applyFill="0" applyBorder="0" applyProtection="0">
      <alignment vertical="center"/>
    </xf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43" fontId="38" fillId="0" borderId="0" applyFont="0" applyFill="0" applyBorder="0" applyProtection="0"/>
    <xf numFmtId="0" fontId="20" fillId="4" borderId="0" applyNumberFormat="0" applyBorder="0" applyProtection="0"/>
    <xf numFmtId="0" fontId="20" fillId="4" borderId="0" applyNumberFormat="0" applyBorder="0" applyProtection="0">
      <alignment vertical="center"/>
    </xf>
  </cellStyleXfs>
  <cellXfs count="188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 wrapText="1"/>
    </xf>
    <xf numFmtId="49" fontId="23" fillId="0" borderId="0" xfId="0" applyNumberFormat="1" applyFont="1" applyAlignment="1">
      <alignment horizontal="center" vertical="top" wrapText="1"/>
    </xf>
    <xf numFmtId="49" fontId="22" fillId="0" borderId="11" xfId="0" applyNumberFormat="1" applyFont="1" applyBorder="1" applyAlignment="1">
      <alignment horizontal="center" vertical="top" wrapText="1"/>
    </xf>
    <xf numFmtId="1" fontId="22" fillId="0" borderId="11" xfId="0" applyNumberFormat="1" applyFont="1" applyBorder="1" applyAlignment="1">
      <alignment horizontal="center" vertical="top" wrapText="1"/>
    </xf>
    <xf numFmtId="49" fontId="22" fillId="0" borderId="12" xfId="0" applyNumberFormat="1" applyFont="1" applyBorder="1" applyAlignment="1">
      <alignment horizontal="center" vertical="top" wrapText="1"/>
    </xf>
    <xf numFmtId="49" fontId="22" fillId="0" borderId="13" xfId="0" applyNumberFormat="1" applyFont="1" applyBorder="1" applyAlignment="1">
      <alignment horizontal="center" vertical="top" wrapText="1"/>
    </xf>
    <xf numFmtId="49" fontId="22" fillId="0" borderId="11" xfId="0" applyNumberFormat="1" applyFont="1" applyBorder="1" applyAlignment="1">
      <alignment horizontal="center" vertical="top" textRotation="90" wrapText="1"/>
    </xf>
    <xf numFmtId="3" fontId="22" fillId="0" borderId="11" xfId="0" applyNumberFormat="1" applyFont="1" applyBorder="1" applyAlignment="1">
      <alignment horizontal="center" vertical="top" wrapText="1"/>
    </xf>
    <xf numFmtId="3" fontId="23" fillId="0" borderId="11" xfId="0" applyNumberFormat="1" applyFont="1" applyBorder="1" applyAlignment="1">
      <alignment horizontal="center" vertical="top" wrapText="1"/>
    </xf>
    <xf numFmtId="0" fontId="0" fillId="24" borderId="0" xfId="0" applyFill="1"/>
    <xf numFmtId="0" fontId="22" fillId="24" borderId="14" xfId="0" applyFont="1" applyFill="1" applyBorder="1" applyAlignment="1">
      <alignment horizontal="center" vertical="top" wrapText="1"/>
    </xf>
    <xf numFmtId="0" fontId="22" fillId="24" borderId="15" xfId="0" applyFont="1" applyFill="1" applyBorder="1" applyAlignment="1">
      <alignment horizontal="left" vertical="top" wrapText="1"/>
    </xf>
    <xf numFmtId="0" fontId="22" fillId="0" borderId="11" xfId="0" applyFont="1" applyBorder="1" applyAlignment="1">
      <alignment horizontal="center" vertical="top" wrapText="1"/>
    </xf>
    <xf numFmtId="4" fontId="22" fillId="0" borderId="11" xfId="0" applyNumberFormat="1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4" fontId="22" fillId="0" borderId="13" xfId="0" applyNumberFormat="1" applyFont="1" applyBorder="1" applyAlignment="1">
      <alignment horizontal="center" vertical="top" wrapText="1"/>
    </xf>
    <xf numFmtId="2" fontId="23" fillId="0" borderId="11" xfId="0" applyNumberFormat="1" applyFont="1" applyBorder="1" applyAlignment="1">
      <alignment horizontal="center" vertical="top" wrapText="1"/>
    </xf>
    <xf numFmtId="2" fontId="22" fillId="0" borderId="16" xfId="0" applyNumberFormat="1" applyFont="1" applyBorder="1" applyAlignment="1">
      <alignment horizontal="center" vertical="top" wrapText="1"/>
    </xf>
    <xf numFmtId="0" fontId="22" fillId="0" borderId="14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left" vertical="top" wrapText="1"/>
    </xf>
    <xf numFmtId="0" fontId="22" fillId="24" borderId="17" xfId="0" applyFont="1" applyFill="1" applyBorder="1" applyAlignment="1">
      <alignment horizontal="left" vertical="top" wrapText="1"/>
    </xf>
    <xf numFmtId="0" fontId="22" fillId="0" borderId="13" xfId="0" applyFont="1" applyBorder="1" applyAlignment="1">
      <alignment horizontal="center" vertical="center" wrapText="1"/>
    </xf>
    <xf numFmtId="2" fontId="22" fillId="0" borderId="11" xfId="0" applyNumberFormat="1" applyFont="1" applyBorder="1" applyAlignment="1">
      <alignment horizontal="center" vertical="top" wrapText="1"/>
    </xf>
    <xf numFmtId="0" fontId="22" fillId="24" borderId="11" xfId="0" applyFont="1" applyFill="1" applyBorder="1" applyAlignment="1">
      <alignment horizontal="center" vertical="top" wrapText="1"/>
    </xf>
    <xf numFmtId="0" fontId="23" fillId="0" borderId="0" xfId="0" applyFont="1"/>
    <xf numFmtId="49" fontId="23" fillId="0" borderId="18" xfId="0" applyNumberFormat="1" applyFont="1" applyBorder="1" applyAlignment="1">
      <alignment vertical="top" wrapText="1"/>
    </xf>
    <xf numFmtId="49" fontId="23" fillId="0" borderId="11" xfId="0" applyNumberFormat="1" applyFont="1" applyBorder="1" applyAlignment="1">
      <alignment horizontal="center" vertical="top" wrapText="1"/>
    </xf>
    <xf numFmtId="4" fontId="23" fillId="0" borderId="11" xfId="0" applyNumberFormat="1" applyFont="1" applyBorder="1" applyAlignment="1">
      <alignment horizontal="center" vertical="top" wrapText="1"/>
    </xf>
    <xf numFmtId="4" fontId="23" fillId="24" borderId="11" xfId="0" applyNumberFormat="1" applyFont="1" applyFill="1" applyBorder="1" applyAlignment="1">
      <alignment horizontal="center" vertical="top" wrapText="1"/>
    </xf>
    <xf numFmtId="3" fontId="22" fillId="0" borderId="14" xfId="0" applyNumberFormat="1" applyFont="1" applyBorder="1" applyAlignment="1">
      <alignment horizontal="center" vertical="top" wrapText="1"/>
    </xf>
    <xf numFmtId="170" fontId="22" fillId="0" borderId="11" xfId="0" applyNumberFormat="1" applyFont="1" applyBorder="1" applyAlignment="1">
      <alignment horizontal="center" vertical="top" wrapText="1"/>
    </xf>
    <xf numFmtId="3" fontId="22" fillId="0" borderId="19" xfId="0" applyNumberFormat="1" applyFont="1" applyBorder="1" applyAlignment="1">
      <alignment horizontal="center" vertical="top" wrapText="1"/>
    </xf>
    <xf numFmtId="0" fontId="22" fillId="0" borderId="20" xfId="0" applyFont="1" applyBorder="1" applyAlignment="1">
      <alignment horizontal="left" vertical="top" wrapText="1"/>
    </xf>
    <xf numFmtId="0" fontId="22" fillId="24" borderId="11" xfId="0" applyFont="1" applyFill="1" applyBorder="1" applyAlignment="1">
      <alignment horizontal="left" vertical="top" wrapText="1"/>
    </xf>
    <xf numFmtId="49" fontId="23" fillId="0" borderId="16" xfId="0" applyNumberFormat="1" applyFont="1" applyBorder="1" applyAlignment="1">
      <alignment vertical="top" wrapText="1"/>
    </xf>
    <xf numFmtId="49" fontId="23" fillId="0" borderId="13" xfId="0" applyNumberFormat="1" applyFont="1" applyBorder="1" applyAlignment="1">
      <alignment horizontal="center" vertical="top" wrapText="1"/>
    </xf>
    <xf numFmtId="4" fontId="23" fillId="0" borderId="13" xfId="0" applyNumberFormat="1" applyFont="1" applyBorder="1" applyAlignment="1">
      <alignment horizontal="center" vertical="top" wrapText="1"/>
    </xf>
    <xf numFmtId="3" fontId="23" fillId="0" borderId="13" xfId="0" applyNumberFormat="1" applyFont="1" applyBorder="1" applyAlignment="1">
      <alignment horizontal="center" vertical="top" wrapText="1"/>
    </xf>
    <xf numFmtId="49" fontId="22" fillId="24" borderId="11" xfId="0" applyNumberFormat="1" applyFont="1" applyFill="1" applyBorder="1" applyAlignment="1">
      <alignment horizontal="left" vertical="top" wrapText="1"/>
    </xf>
    <xf numFmtId="0" fontId="24" fillId="0" borderId="11" xfId="0" applyFont="1" applyBorder="1" applyAlignment="1">
      <alignment horizontal="center" vertical="top"/>
    </xf>
    <xf numFmtId="2" fontId="24" fillId="0" borderId="11" xfId="0" applyNumberFormat="1" applyFont="1" applyBorder="1" applyAlignment="1">
      <alignment horizontal="center" vertical="top"/>
    </xf>
    <xf numFmtId="2" fontId="24" fillId="0" borderId="11" xfId="0" applyNumberFormat="1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49" fontId="22" fillId="0" borderId="16" xfId="0" applyNumberFormat="1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24" borderId="20" xfId="0" applyFont="1" applyFill="1" applyBorder="1" applyAlignment="1">
      <alignment horizontal="left" vertical="top" wrapText="1"/>
    </xf>
    <xf numFmtId="0" fontId="22" fillId="0" borderId="12" xfId="0" applyFont="1" applyBorder="1" applyAlignment="1">
      <alignment horizontal="center" vertical="top" wrapText="1"/>
    </xf>
    <xf numFmtId="3" fontId="22" fillId="0" borderId="12" xfId="0" applyNumberFormat="1" applyFont="1" applyBorder="1" applyAlignment="1">
      <alignment horizontal="center" vertical="top" wrapText="1"/>
    </xf>
    <xf numFmtId="4" fontId="22" fillId="0" borderId="12" xfId="0" applyNumberFormat="1" applyFont="1" applyBorder="1" applyAlignment="1">
      <alignment horizontal="center" vertical="top" wrapText="1"/>
    </xf>
    <xf numFmtId="4" fontId="22" fillId="0" borderId="19" xfId="0" applyNumberFormat="1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1" fontId="22" fillId="0" borderId="13" xfId="0" applyNumberFormat="1" applyFont="1" applyBorder="1" applyAlignment="1">
      <alignment horizontal="center" vertical="top" wrapText="1"/>
    </xf>
    <xf numFmtId="4" fontId="22" fillId="0" borderId="16" xfId="0" applyNumberFormat="1" applyFont="1" applyBorder="1" applyAlignment="1">
      <alignment horizontal="center" vertical="top" wrapText="1"/>
    </xf>
    <xf numFmtId="4" fontId="22" fillId="0" borderId="21" xfId="0" applyNumberFormat="1" applyFont="1" applyBorder="1" applyAlignment="1">
      <alignment horizontal="center" vertical="top" wrapText="1"/>
    </xf>
    <xf numFmtId="4" fontId="22" fillId="0" borderId="15" xfId="0" applyNumberFormat="1" applyFont="1" applyBorder="1" applyAlignment="1">
      <alignment horizontal="center" vertical="top" wrapText="1"/>
    </xf>
    <xf numFmtId="0" fontId="22" fillId="0" borderId="0" xfId="0" applyFont="1"/>
    <xf numFmtId="0" fontId="25" fillId="0" borderId="0" xfId="0" applyFont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4" fontId="23" fillId="0" borderId="11" xfId="0" applyNumberFormat="1" applyFont="1" applyBorder="1" applyAlignment="1">
      <alignment horizontal="center" vertical="center"/>
    </xf>
    <xf numFmtId="4" fontId="28" fillId="0" borderId="11" xfId="0" applyNumberFormat="1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5" fillId="0" borderId="0" xfId="110" applyFont="1"/>
    <xf numFmtId="0" fontId="29" fillId="0" borderId="0" xfId="110" applyFont="1" applyAlignment="1">
      <alignment horizontal="center"/>
    </xf>
    <xf numFmtId="0" fontId="29" fillId="0" borderId="0" xfId="110" applyFont="1"/>
    <xf numFmtId="0" fontId="22" fillId="0" borderId="0" xfId="110" applyFont="1" applyAlignment="1">
      <alignment vertical="top" wrapText="1"/>
    </xf>
    <xf numFmtId="0" fontId="22" fillId="0" borderId="14" xfId="110" applyFont="1" applyBorder="1" applyAlignment="1">
      <alignment horizontal="center" vertical="top" wrapText="1"/>
    </xf>
    <xf numFmtId="0" fontId="22" fillId="0" borderId="11" xfId="110" applyFont="1" applyBorder="1" applyAlignment="1">
      <alignment horizontal="center" vertical="top" wrapText="1"/>
    </xf>
    <xf numFmtId="0" fontId="22" fillId="0" borderId="11" xfId="110" quotePrefix="1" applyFont="1" applyBorder="1" applyAlignment="1">
      <alignment horizontal="center" vertical="top" wrapText="1"/>
    </xf>
    <xf numFmtId="0" fontId="30" fillId="0" borderId="11" xfId="110" applyFont="1" applyBorder="1" applyAlignment="1">
      <alignment horizontal="center" vertical="top" wrapText="1"/>
    </xf>
    <xf numFmtId="0" fontId="22" fillId="0" borderId="22" xfId="110" applyFont="1" applyBorder="1" applyAlignment="1">
      <alignment horizontal="center" vertical="top" wrapText="1"/>
    </xf>
    <xf numFmtId="0" fontId="29" fillId="0" borderId="14" xfId="110" applyFont="1" applyBorder="1" applyAlignment="1">
      <alignment horizontal="center"/>
    </xf>
    <xf numFmtId="0" fontId="22" fillId="0" borderId="11" xfId="110" applyFont="1" applyBorder="1" applyAlignment="1">
      <alignment horizontal="left" vertical="top" wrapText="1"/>
    </xf>
    <xf numFmtId="0" fontId="22" fillId="0" borderId="14" xfId="110" applyFont="1" applyBorder="1" applyAlignment="1">
      <alignment horizontal="center"/>
    </xf>
    <xf numFmtId="0" fontId="22" fillId="0" borderId="22" xfId="110" applyFont="1" applyBorder="1" applyAlignment="1">
      <alignment horizontal="center" vertical="top"/>
    </xf>
    <xf numFmtId="0" fontId="15" fillId="0" borderId="0" xfId="0" applyFont="1"/>
    <xf numFmtId="2" fontId="23" fillId="24" borderId="11" xfId="0" applyNumberFormat="1" applyFont="1" applyFill="1" applyBorder="1" applyAlignment="1">
      <alignment horizontal="center" vertical="top" wrapText="1"/>
    </xf>
    <xf numFmtId="4" fontId="22" fillId="0" borderId="18" xfId="0" applyNumberFormat="1" applyFont="1" applyBorder="1" applyAlignment="1">
      <alignment horizontal="center" vertical="top" wrapText="1"/>
    </xf>
    <xf numFmtId="4" fontId="22" fillId="24" borderId="22" xfId="0" applyNumberFormat="1" applyFont="1" applyFill="1" applyBorder="1" applyAlignment="1">
      <alignment horizontal="center" vertical="top" wrapText="1"/>
    </xf>
    <xf numFmtId="0" fontId="15" fillId="24" borderId="0" xfId="0" applyFont="1" applyFill="1"/>
    <xf numFmtId="2" fontId="22" fillId="24" borderId="11" xfId="0" applyNumberFormat="1" applyFont="1" applyFill="1" applyBorder="1" applyAlignment="1">
      <alignment horizontal="center" vertical="top" wrapText="1"/>
    </xf>
    <xf numFmtId="43" fontId="21" fillId="0" borderId="0" xfId="154" applyNumberFormat="1" applyFont="1" applyAlignment="1">
      <alignment horizontal="center" vertical="top"/>
    </xf>
    <xf numFmtId="4" fontId="22" fillId="24" borderId="11" xfId="0" applyNumberFormat="1" applyFont="1" applyFill="1" applyBorder="1" applyAlignment="1">
      <alignment horizontal="center" vertical="top" wrapText="1"/>
    </xf>
    <xf numFmtId="0" fontId="23" fillId="0" borderId="14" xfId="110" applyFont="1" applyBorder="1" applyAlignment="1">
      <alignment horizontal="center"/>
    </xf>
    <xf numFmtId="0" fontId="23" fillId="0" borderId="11" xfId="110" applyFont="1" applyBorder="1" applyAlignment="1">
      <alignment horizontal="left" vertical="top" wrapText="1"/>
    </xf>
    <xf numFmtId="4" fontId="23" fillId="0" borderId="11" xfId="110" applyNumberFormat="1" applyFont="1" applyBorder="1" applyAlignment="1">
      <alignment horizontal="center" vertical="top" wrapText="1"/>
    </xf>
    <xf numFmtId="0" fontId="23" fillId="0" borderId="22" xfId="110" applyFont="1" applyBorder="1" applyAlignment="1">
      <alignment horizontal="center" vertical="top" wrapText="1"/>
    </xf>
    <xf numFmtId="4" fontId="15" fillId="0" borderId="0" xfId="110" applyNumberFormat="1" applyFont="1"/>
    <xf numFmtId="0" fontId="23" fillId="0" borderId="22" xfId="110" applyFont="1" applyBorder="1" applyAlignment="1">
      <alignment horizontal="center" vertical="top"/>
    </xf>
    <xf numFmtId="2" fontId="31" fillId="0" borderId="22" xfId="110" applyNumberFormat="1" applyFont="1" applyBorder="1" applyAlignment="1">
      <alignment vertical="top" wrapText="1"/>
    </xf>
    <xf numFmtId="4" fontId="22" fillId="0" borderId="22" xfId="0" applyNumberFormat="1" applyFont="1" applyBorder="1" applyAlignment="1">
      <alignment horizontal="center" vertical="top" wrapText="1"/>
    </xf>
    <xf numFmtId="0" fontId="22" fillId="25" borderId="14" xfId="0" applyFont="1" applyFill="1" applyBorder="1" applyAlignment="1">
      <alignment horizontal="center" vertical="top" wrapText="1"/>
    </xf>
    <xf numFmtId="0" fontId="22" fillId="25" borderId="20" xfId="0" applyFont="1" applyFill="1" applyBorder="1" applyAlignment="1">
      <alignment horizontal="left" vertical="top" wrapText="1"/>
    </xf>
    <xf numFmtId="4" fontId="22" fillId="25" borderId="11" xfId="0" applyNumberFormat="1" applyFont="1" applyFill="1" applyBorder="1" applyAlignment="1">
      <alignment horizontal="center" vertical="top" wrapText="1"/>
    </xf>
    <xf numFmtId="4" fontId="22" fillId="25" borderId="18" xfId="0" applyNumberFormat="1" applyFont="1" applyFill="1" applyBorder="1" applyAlignment="1">
      <alignment horizontal="center" vertical="top" wrapText="1"/>
    </xf>
    <xf numFmtId="0" fontId="0" fillId="26" borderId="0" xfId="0" applyFill="1"/>
    <xf numFmtId="0" fontId="22" fillId="25" borderId="15" xfId="0" applyFont="1" applyFill="1" applyBorder="1" applyAlignment="1">
      <alignment horizontal="left" vertical="top" wrapText="1"/>
    </xf>
    <xf numFmtId="2" fontId="23" fillId="25" borderId="11" xfId="0" applyNumberFormat="1" applyFont="1" applyFill="1" applyBorder="1" applyAlignment="1">
      <alignment horizontal="center" vertical="top" wrapText="1"/>
    </xf>
    <xf numFmtId="4" fontId="22" fillId="26" borderId="22" xfId="0" applyNumberFormat="1" applyFont="1" applyFill="1" applyBorder="1" applyAlignment="1">
      <alignment horizontal="center" vertical="top" wrapText="1"/>
    </xf>
    <xf numFmtId="2" fontId="23" fillId="0" borderId="12" xfId="0" applyNumberFormat="1" applyFont="1" applyBorder="1" applyAlignment="1">
      <alignment horizontal="center" vertical="top" wrapText="1"/>
    </xf>
    <xf numFmtId="0" fontId="32" fillId="0" borderId="14" xfId="110" applyFont="1" applyBorder="1" applyAlignment="1">
      <alignment horizontal="center" vertical="top"/>
    </xf>
    <xf numFmtId="49" fontId="23" fillId="0" borderId="11" xfId="110" quotePrefix="1" applyNumberFormat="1" applyFont="1" applyBorder="1" applyAlignment="1">
      <alignment horizontal="left" vertical="top" wrapText="1"/>
    </xf>
    <xf numFmtId="4" fontId="23" fillId="0" borderId="11" xfId="110" quotePrefix="1" applyNumberFormat="1" applyFont="1" applyBorder="1" applyAlignment="1">
      <alignment horizontal="center" vertical="top" wrapText="1"/>
    </xf>
    <xf numFmtId="2" fontId="31" fillId="0" borderId="22" xfId="110" applyNumberFormat="1" applyFont="1" applyBorder="1" applyAlignment="1">
      <alignment horizontal="center" vertical="top" wrapText="1"/>
    </xf>
    <xf numFmtId="49" fontId="23" fillId="0" borderId="0" xfId="110" quotePrefix="1" applyNumberFormat="1" applyFont="1" applyAlignment="1">
      <alignment horizontal="left" vertical="top" wrapText="1"/>
    </xf>
    <xf numFmtId="4" fontId="23" fillId="0" borderId="0" xfId="110" quotePrefix="1" applyNumberFormat="1" applyFont="1" applyAlignment="1">
      <alignment horizontal="center" wrapText="1"/>
    </xf>
    <xf numFmtId="3" fontId="23" fillId="0" borderId="0" xfId="110" quotePrefix="1" applyNumberFormat="1" applyFont="1" applyAlignment="1">
      <alignment horizontal="center" wrapText="1"/>
    </xf>
    <xf numFmtId="4" fontId="29" fillId="0" borderId="0" xfId="110" applyNumberFormat="1" applyFont="1"/>
    <xf numFmtId="2" fontId="29" fillId="0" borderId="0" xfId="110" applyNumberFormat="1" applyFont="1"/>
    <xf numFmtId="4" fontId="23" fillId="0" borderId="0" xfId="11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0" fontId="33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24" fillId="0" borderId="0" xfId="0" applyFont="1"/>
    <xf numFmtId="0" fontId="34" fillId="0" borderId="0" xfId="0" applyFont="1"/>
    <xf numFmtId="0" fontId="36" fillId="0" borderId="0" xfId="0" applyFont="1" applyAlignment="1">
      <alignment horizontal="center" vertical="top" wrapText="1"/>
    </xf>
    <xf numFmtId="0" fontId="34" fillId="0" borderId="14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18" xfId="0" applyFont="1" applyBorder="1" applyAlignment="1">
      <alignment horizontal="center" vertical="top" wrapText="1"/>
    </xf>
    <xf numFmtId="0" fontId="34" fillId="0" borderId="11" xfId="0" applyFont="1" applyBorder="1" applyAlignment="1">
      <alignment horizontal="center" vertical="top" wrapText="1"/>
    </xf>
    <xf numFmtId="0" fontId="34" fillId="0" borderId="14" xfId="0" applyFont="1" applyBorder="1" applyAlignment="1">
      <alignment vertical="top" wrapText="1"/>
    </xf>
    <xf numFmtId="4" fontId="34" fillId="0" borderId="11" xfId="0" applyNumberFormat="1" applyFont="1" applyBorder="1" applyAlignment="1">
      <alignment horizontal="center" vertical="top" wrapText="1"/>
    </xf>
    <xf numFmtId="3" fontId="34" fillId="0" borderId="11" xfId="0" applyNumberFormat="1" applyFont="1" applyBorder="1" applyAlignment="1">
      <alignment horizontal="center" vertical="top" wrapText="1"/>
    </xf>
    <xf numFmtId="1" fontId="34" fillId="0" borderId="11" xfId="0" applyNumberFormat="1" applyFont="1" applyBorder="1" applyAlignment="1">
      <alignment horizontal="center" vertical="top" wrapText="1"/>
    </xf>
    <xf numFmtId="2" fontId="34" fillId="0" borderId="11" xfId="0" applyNumberFormat="1" applyFont="1" applyBorder="1" applyAlignment="1">
      <alignment horizontal="center" vertical="top" wrapText="1"/>
    </xf>
    <xf numFmtId="4" fontId="34" fillId="0" borderId="18" xfId="0" applyNumberFormat="1" applyFont="1" applyBorder="1" applyAlignment="1">
      <alignment horizontal="center" vertical="top" wrapText="1"/>
    </xf>
    <xf numFmtId="4" fontId="36" fillId="0" borderId="18" xfId="0" applyNumberFormat="1" applyFont="1" applyBorder="1" applyAlignment="1">
      <alignment horizontal="center" vertical="top" wrapText="1"/>
    </xf>
    <xf numFmtId="3" fontId="36" fillId="0" borderId="18" xfId="0" applyNumberFormat="1" applyFont="1" applyBorder="1" applyAlignment="1">
      <alignment horizontal="center" vertical="top" wrapText="1"/>
    </xf>
    <xf numFmtId="4" fontId="36" fillId="0" borderId="11" xfId="0" applyNumberFormat="1" applyFont="1" applyBorder="1" applyAlignment="1">
      <alignment horizontal="center" vertical="top" wrapText="1"/>
    </xf>
    <xf numFmtId="0" fontId="34" fillId="0" borderId="11" xfId="0" applyFont="1" applyBorder="1" applyAlignment="1">
      <alignment horizontal="center"/>
    </xf>
    <xf numFmtId="3" fontId="36" fillId="0" borderId="11" xfId="0" applyNumberFormat="1" applyFont="1" applyBorder="1" applyAlignment="1">
      <alignment horizontal="center" vertical="top" wrapText="1"/>
    </xf>
    <xf numFmtId="0" fontId="34" fillId="0" borderId="24" xfId="0" applyFont="1" applyBorder="1" applyAlignment="1">
      <alignment horizontal="center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4" fontId="24" fillId="0" borderId="0" xfId="0" applyNumberFormat="1" applyFont="1"/>
    <xf numFmtId="4" fontId="24" fillId="0" borderId="0" xfId="0" applyNumberFormat="1" applyFont="1" applyAlignment="1">
      <alignment vertical="top"/>
    </xf>
    <xf numFmtId="4" fontId="37" fillId="0" borderId="0" xfId="0" applyNumberFormat="1" applyFont="1" applyAlignment="1">
      <alignment horizontal="center" wrapText="1"/>
    </xf>
    <xf numFmtId="4" fontId="23" fillId="0" borderId="0" xfId="0" applyNumberFormat="1" applyFont="1" applyAlignment="1">
      <alignment horizontal="center" vertical="top" wrapText="1"/>
    </xf>
    <xf numFmtId="2" fontId="24" fillId="0" borderId="0" xfId="0" applyNumberFormat="1" applyFont="1" applyAlignment="1">
      <alignment vertical="top"/>
    </xf>
    <xf numFmtId="4" fontId="33" fillId="0" borderId="0" xfId="0" applyNumberFormat="1" applyFont="1" applyAlignment="1">
      <alignment vertical="top"/>
    </xf>
    <xf numFmtId="49" fontId="23" fillId="0" borderId="11" xfId="0" applyNumberFormat="1" applyFont="1" applyBorder="1" applyAlignment="1">
      <alignment horizontal="center" vertical="top" wrapText="1"/>
    </xf>
    <xf numFmtId="2" fontId="26" fillId="0" borderId="18" xfId="0" applyNumberFormat="1" applyFont="1" applyBorder="1" applyAlignment="1">
      <alignment horizontal="left" vertical="center" wrapText="1"/>
    </xf>
    <xf numFmtId="2" fontId="26" fillId="0" borderId="22" xfId="0" applyNumberFormat="1" applyFont="1" applyBorder="1" applyAlignment="1">
      <alignment horizontal="left" vertical="center" wrapText="1"/>
    </xf>
    <xf numFmtId="2" fontId="26" fillId="0" borderId="14" xfId="0" applyNumberFormat="1" applyFont="1" applyBorder="1" applyAlignment="1">
      <alignment horizontal="left" vertical="center" wrapText="1"/>
    </xf>
    <xf numFmtId="3" fontId="23" fillId="0" borderId="11" xfId="0" applyNumberFormat="1" applyFont="1" applyBorder="1" applyAlignment="1">
      <alignment horizontal="center" vertical="top" wrapText="1"/>
    </xf>
    <xf numFmtId="49" fontId="22" fillId="0" borderId="11" xfId="0" applyNumberFormat="1" applyFont="1" applyBorder="1" applyAlignment="1">
      <alignment horizontal="center" vertical="top" wrapText="1"/>
    </xf>
    <xf numFmtId="49" fontId="22" fillId="0" borderId="12" xfId="0" applyNumberFormat="1" applyFont="1" applyBorder="1" applyAlignment="1">
      <alignment horizontal="center" vertical="top" wrapText="1"/>
    </xf>
    <xf numFmtId="49" fontId="22" fillId="0" borderId="13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top" wrapText="1"/>
    </xf>
    <xf numFmtId="1" fontId="22" fillId="0" borderId="11" xfId="0" applyNumberFormat="1" applyFont="1" applyBorder="1" applyAlignment="1">
      <alignment horizontal="center" vertical="top" wrapText="1"/>
    </xf>
    <xf numFmtId="49" fontId="23" fillId="0" borderId="14" xfId="110" applyNumberFormat="1" applyFont="1" applyBorder="1" applyAlignment="1">
      <alignment horizontal="center" vertical="top" wrapText="1"/>
    </xf>
    <xf numFmtId="49" fontId="23" fillId="0" borderId="11" xfId="110" applyNumberFormat="1" applyFont="1" applyBorder="1" applyAlignment="1">
      <alignment horizontal="center" vertical="top" wrapText="1"/>
    </xf>
    <xf numFmtId="49" fontId="23" fillId="0" borderId="18" xfId="110" applyNumberFormat="1" applyFont="1" applyBorder="1" applyAlignment="1">
      <alignment horizontal="center" vertical="top" wrapText="1"/>
    </xf>
    <xf numFmtId="0" fontId="23" fillId="0" borderId="22" xfId="110" applyFont="1" applyBorder="1" applyAlignment="1">
      <alignment horizontal="center" vertical="top"/>
    </xf>
    <xf numFmtId="0" fontId="23" fillId="0" borderId="14" xfId="110" applyFont="1" applyBorder="1" applyAlignment="1">
      <alignment horizontal="center" vertical="top"/>
    </xf>
    <xf numFmtId="0" fontId="23" fillId="0" borderId="11" xfId="110" applyFont="1" applyBorder="1" applyAlignment="1">
      <alignment horizontal="center" vertical="top"/>
    </xf>
    <xf numFmtId="0" fontId="23" fillId="0" borderId="18" xfId="110" applyFont="1" applyBorder="1" applyAlignment="1">
      <alignment horizontal="center" vertical="top"/>
    </xf>
    <xf numFmtId="0" fontId="22" fillId="0" borderId="0" xfId="110" quotePrefix="1" applyFont="1" applyAlignment="1">
      <alignment horizontal="center" vertical="top" wrapText="1"/>
    </xf>
    <xf numFmtId="0" fontId="23" fillId="0" borderId="0" xfId="110" applyFont="1" applyAlignment="1">
      <alignment horizontal="center" vertical="top" wrapText="1"/>
    </xf>
    <xf numFmtId="0" fontId="23" fillId="0" borderId="0" xfId="110" quotePrefix="1" applyFont="1" applyAlignment="1">
      <alignment horizontal="center" vertical="top" wrapText="1"/>
    </xf>
    <xf numFmtId="0" fontId="22" fillId="0" borderId="11" xfId="110" applyFont="1" applyBorder="1" applyAlignment="1">
      <alignment horizontal="center" vertical="top" wrapText="1"/>
    </xf>
    <xf numFmtId="0" fontId="22" fillId="0" borderId="11" xfId="110" quotePrefix="1" applyFont="1" applyBorder="1" applyAlignment="1">
      <alignment horizontal="center" vertical="top" wrapText="1"/>
    </xf>
    <xf numFmtId="0" fontId="36" fillId="0" borderId="22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vertical="top"/>
    </xf>
    <xf numFmtId="0" fontId="33" fillId="0" borderId="0" xfId="0" applyFont="1" applyAlignment="1">
      <alignment horizontal="center"/>
    </xf>
    <xf numFmtId="0" fontId="36" fillId="0" borderId="22" xfId="0" applyFont="1" applyBorder="1" applyAlignment="1">
      <alignment horizontal="center" vertical="top" wrapText="1"/>
    </xf>
    <xf numFmtId="0" fontId="36" fillId="0" borderId="14" xfId="0" applyFont="1" applyBorder="1" applyAlignment="1">
      <alignment horizontal="center" vertical="top" wrapText="1"/>
    </xf>
    <xf numFmtId="0" fontId="34" fillId="0" borderId="23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34" fillId="0" borderId="19" xfId="0" applyFont="1" applyBorder="1" applyAlignment="1">
      <alignment horizontal="center" vertical="top" wrapText="1"/>
    </xf>
    <xf numFmtId="0" fontId="34" fillId="0" borderId="24" xfId="0" applyFont="1" applyBorder="1" applyAlignment="1">
      <alignment horizontal="center" vertical="top" wrapText="1"/>
    </xf>
    <xf numFmtId="0" fontId="34" fillId="0" borderId="15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top" wrapText="1"/>
    </xf>
    <xf numFmtId="0" fontId="34" fillId="0" borderId="13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top" wrapText="1"/>
    </xf>
    <xf numFmtId="4" fontId="34" fillId="0" borderId="0" xfId="0" applyNumberFormat="1" applyFont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4" fillId="0" borderId="0" xfId="0" quotePrefix="1" applyFont="1" applyAlignment="1">
      <alignment horizontal="center" vertical="top" wrapText="1"/>
    </xf>
    <xf numFmtId="0" fontId="35" fillId="0" borderId="0" xfId="0" applyFont="1" applyAlignment="1">
      <alignment horizontal="center" vertical="top"/>
    </xf>
    <xf numFmtId="0" fontId="36" fillId="0" borderId="0" xfId="0" applyFont="1" applyAlignment="1">
      <alignment horizontal="center" vertical="top" wrapText="1"/>
    </xf>
  </cellXfs>
  <cellStyles count="157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2 2" xfId="14"/>
    <cellStyle name="20% - Акцент5 3" xfId="15"/>
    <cellStyle name="20% - Акцент6 2" xfId="16"/>
    <cellStyle name="20% - Акцент6 2 2" xfId="17"/>
    <cellStyle name="20% - Акцент6 3" xfId="18"/>
    <cellStyle name="40% - Акцент1 2" xfId="19"/>
    <cellStyle name="40% - Акцент1 2 2" xfId="20"/>
    <cellStyle name="40% - Акцент1 3" xfId="21"/>
    <cellStyle name="40% - Акцент2 2" xfId="22"/>
    <cellStyle name="40% - Акцент2 2 2" xfId="23"/>
    <cellStyle name="40% - Акцент2 3" xfId="24"/>
    <cellStyle name="40% - Акцент3 2" xfId="25"/>
    <cellStyle name="40% - Акцент3 2 2" xfId="26"/>
    <cellStyle name="40% - Акцент3 3" xfId="27"/>
    <cellStyle name="40% - Акцент4 2" xfId="28"/>
    <cellStyle name="40% - Акцент4 2 2" xfId="29"/>
    <cellStyle name="40% - Акцент4 3" xfId="30"/>
    <cellStyle name="40% - Акцент5 2" xfId="31"/>
    <cellStyle name="40% - Акцент5 2 2" xfId="32"/>
    <cellStyle name="40% - Акцент5 3" xfId="33"/>
    <cellStyle name="40% - Акцент6 2" xfId="34"/>
    <cellStyle name="40% - Акцент6 2 2" xfId="35"/>
    <cellStyle name="40% - Акцент6 3" xfId="36"/>
    <cellStyle name="60% - Акцент1 2" xfId="37"/>
    <cellStyle name="60% - Акцент1 3" xfId="38"/>
    <cellStyle name="60% - Акцент2 2" xfId="39"/>
    <cellStyle name="60% - Акцент2 3" xfId="40"/>
    <cellStyle name="60% - Акцент3 2" xfId="41"/>
    <cellStyle name="60% - Акцент3 3" xfId="42"/>
    <cellStyle name="60% - Акцент4 2" xfId="43"/>
    <cellStyle name="60% - Акцент4 3" xfId="44"/>
    <cellStyle name="60% - Акцент5 2" xfId="45"/>
    <cellStyle name="60% - Акцент5 3" xfId="46"/>
    <cellStyle name="60% - Акцент6 2" xfId="47"/>
    <cellStyle name="60% - Акцент6 3" xfId="48"/>
    <cellStyle name="Акцент1 2" xfId="49"/>
    <cellStyle name="Акцент1 3" xfId="50"/>
    <cellStyle name="Акцент2 2" xfId="51"/>
    <cellStyle name="Акцент2 3" xfId="52"/>
    <cellStyle name="Акцент3 2" xfId="53"/>
    <cellStyle name="Акцент3 3" xfId="54"/>
    <cellStyle name="Акцент4 2" xfId="55"/>
    <cellStyle name="Акцент4 3" xfId="56"/>
    <cellStyle name="Акцент5 2" xfId="57"/>
    <cellStyle name="Акцент5 3" xfId="58"/>
    <cellStyle name="Акцент6 2" xfId="59"/>
    <cellStyle name="Акцент6 3" xfId="60"/>
    <cellStyle name="Ввод  2" xfId="61"/>
    <cellStyle name="Ввод  2 2" xfId="62"/>
    <cellStyle name="Ввод  2 3" xfId="63"/>
    <cellStyle name="Ввод  3" xfId="64"/>
    <cellStyle name="Ввод  3 2" xfId="65"/>
    <cellStyle name="Ввод  3 3" xfId="66"/>
    <cellStyle name="Вывод 2" xfId="67"/>
    <cellStyle name="Вывод 2 2" xfId="68"/>
    <cellStyle name="Вывод 2 3" xfId="69"/>
    <cellStyle name="Вывод 3" xfId="70"/>
    <cellStyle name="Вывод 3 2" xfId="71"/>
    <cellStyle name="Вывод 3 3" xfId="72"/>
    <cellStyle name="Вычисление 2" xfId="73"/>
    <cellStyle name="Вычисление 2 2" xfId="74"/>
    <cellStyle name="Вычисление 2 3" xfId="75"/>
    <cellStyle name="Вычисление 3" xfId="76"/>
    <cellStyle name="Вычисление 3 2" xfId="77"/>
    <cellStyle name="Вычисление 3 3" xfId="78"/>
    <cellStyle name="Гиперссылка 2" xfId="79"/>
    <cellStyle name="Денежный 2" xfId="80"/>
    <cellStyle name="Денежный 2 2" xfId="81"/>
    <cellStyle name="Денежный 3" xfId="82"/>
    <cellStyle name="Денежный 3 2" xfId="83"/>
    <cellStyle name="Денежный[0]" xfId="84"/>
    <cellStyle name="Денежный[0] 2" xfId="85"/>
    <cellStyle name="Заголовок 1 2" xfId="86"/>
    <cellStyle name="Заголовок 1 3" xfId="87"/>
    <cellStyle name="Заголовок 2 2" xfId="88"/>
    <cellStyle name="Заголовок 2 3" xfId="89"/>
    <cellStyle name="Заголовок 3 2" xfId="90"/>
    <cellStyle name="Заголовок 3 3" xfId="91"/>
    <cellStyle name="Заголовок 4 2" xfId="92"/>
    <cellStyle name="Заголовок 4 3" xfId="93"/>
    <cellStyle name="Запятая" xfId="94"/>
    <cellStyle name="Запятая 2" xfId="95"/>
    <cellStyle name="Запятая[0]" xfId="96"/>
    <cellStyle name="Запятая[0] 2" xfId="97"/>
    <cellStyle name="Итог 2" xfId="98"/>
    <cellStyle name="Итог 2 2" xfId="99"/>
    <cellStyle name="Итог 2 3" xfId="100"/>
    <cellStyle name="Итог 3" xfId="101"/>
    <cellStyle name="Итог 3 2" xfId="102"/>
    <cellStyle name="Итог 3 3" xfId="103"/>
    <cellStyle name="Контрольная ячейка 2" xfId="104"/>
    <cellStyle name="Контрольная ячейка 3" xfId="105"/>
    <cellStyle name="Название 2" xfId="106"/>
    <cellStyle name="Название 3" xfId="107"/>
    <cellStyle name="Нейтральный 2" xfId="108"/>
    <cellStyle name="Нейтральный 3" xfId="109"/>
    <cellStyle name="Обычный" xfId="0" builtinId="0"/>
    <cellStyle name="Обычный 10" xfId="110"/>
    <cellStyle name="Обычный 11" xfId="111"/>
    <cellStyle name="Обычный 2" xfId="112"/>
    <cellStyle name="Обычный 2 2" xfId="113"/>
    <cellStyle name="Обычный 2 2 2" xfId="114"/>
    <cellStyle name="Обычный 2 3" xfId="115"/>
    <cellStyle name="Обычный 3" xfId="116"/>
    <cellStyle name="Обычный 4" xfId="117"/>
    <cellStyle name="Обычный 5" xfId="118"/>
    <cellStyle name="Обычный 6" xfId="119"/>
    <cellStyle name="Обычный 6 2" xfId="120"/>
    <cellStyle name="Обычный 6 3" xfId="121"/>
    <cellStyle name="Обычный 6 4" xfId="122"/>
    <cellStyle name="Обычный 7" xfId="123"/>
    <cellStyle name="Обычный 8" xfId="124"/>
    <cellStyle name="Обычный 8 2" xfId="125"/>
    <cellStyle name="Обычный 9" xfId="126"/>
    <cellStyle name="Плохой 2" xfId="127"/>
    <cellStyle name="Плохой 3" xfId="128"/>
    <cellStyle name="Пояснение 2" xfId="129"/>
    <cellStyle name="Пояснение 3" xfId="130"/>
    <cellStyle name="Примечание 2" xfId="131"/>
    <cellStyle name="Примечание 2 2" xfId="132"/>
    <cellStyle name="Примечание 2 2 2" xfId="133"/>
    <cellStyle name="Примечание 2 2 3" xfId="134"/>
    <cellStyle name="Примечание 2 3" xfId="135"/>
    <cellStyle name="Примечание 2 4" xfId="136"/>
    <cellStyle name="Примечание 3" xfId="137"/>
    <cellStyle name="Примечание 3 2" xfId="138"/>
    <cellStyle name="Примечание 3 2 2" xfId="139"/>
    <cellStyle name="Примечание 3 2 3" xfId="140"/>
    <cellStyle name="Примечание 3 3" xfId="141"/>
    <cellStyle name="Примечание 3 4" xfId="142"/>
    <cellStyle name="Процентная" xfId="143"/>
    <cellStyle name="Процентная 2" xfId="144"/>
    <cellStyle name="Связанная ячейка 2" xfId="145"/>
    <cellStyle name="Связанная ячейка 3" xfId="146"/>
    <cellStyle name="Текст предупреждения 2" xfId="147"/>
    <cellStyle name="Текст предупреждения 3" xfId="148"/>
    <cellStyle name="Финансовый 2" xfId="149"/>
    <cellStyle name="Финансовый 2 2" xfId="150"/>
    <cellStyle name="Финансовый 3" xfId="151"/>
    <cellStyle name="Финансовый 3 2" xfId="152"/>
    <cellStyle name="Финансовый 4" xfId="153"/>
    <cellStyle name="Финансовый 6" xfId="154"/>
    <cellStyle name="Хороший 2" xfId="155"/>
    <cellStyle name="Хороший 3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C48"/>
  <sheetViews>
    <sheetView view="pageBreakPreview" zoomScale="90" workbookViewId="0">
      <selection activeCell="R8" sqref="R8:R10"/>
    </sheetView>
  </sheetViews>
  <sheetFormatPr defaultRowHeight="15" x14ac:dyDescent="0.25"/>
  <cols>
    <col min="1" max="1" width="9.140625" style="1"/>
    <col min="2" max="2" width="22.28515625" style="1" customWidth="1"/>
    <col min="3" max="3" width="9.140625" style="1"/>
    <col min="4" max="4" width="12.5703125" style="1" customWidth="1"/>
    <col min="5" max="5" width="11" style="1" customWidth="1"/>
    <col min="6" max="6" width="11.85546875" style="1" customWidth="1"/>
    <col min="7" max="7" width="12.85546875" style="1" customWidth="1"/>
    <col min="8" max="8" width="14.5703125" style="1" customWidth="1"/>
    <col min="9" max="9" width="16.85546875" style="1" customWidth="1"/>
    <col min="10" max="10" width="12.5703125" style="1" customWidth="1"/>
    <col min="11" max="11" width="12.85546875" style="1" customWidth="1"/>
    <col min="12" max="12" width="21.85546875" style="1" customWidth="1"/>
    <col min="13" max="13" width="14.7109375" style="1" customWidth="1"/>
    <col min="14" max="16" width="9.140625" style="1"/>
    <col min="17" max="18" width="14.42578125" style="1" customWidth="1"/>
    <col min="19" max="19" width="13" style="1" customWidth="1"/>
    <col min="20" max="20" width="14" style="1" customWidth="1"/>
    <col min="21" max="21" width="10.28515625" style="1" customWidth="1"/>
    <col min="22" max="16384" width="9.140625" style="1"/>
  </cols>
  <sheetData>
    <row r="1" spans="1:22" x14ac:dyDescent="0.25">
      <c r="Q1" s="150" t="s">
        <v>173</v>
      </c>
      <c r="R1" s="150"/>
      <c r="S1" s="150"/>
      <c r="T1" s="150"/>
      <c r="U1" s="150"/>
    </row>
    <row r="2" spans="1:22" x14ac:dyDescent="0.25">
      <c r="Q2" s="150"/>
      <c r="R2" s="150"/>
      <c r="S2" s="150"/>
      <c r="T2" s="150"/>
      <c r="U2" s="150"/>
    </row>
    <row r="3" spans="1:22" x14ac:dyDescent="0.25">
      <c r="Q3" s="150"/>
      <c r="R3" s="150"/>
      <c r="S3" s="150"/>
      <c r="T3" s="150"/>
      <c r="U3" s="150"/>
    </row>
    <row r="4" spans="1:22" x14ac:dyDescent="0.25">
      <c r="Q4" s="150"/>
      <c r="R4" s="150"/>
      <c r="S4" s="150"/>
      <c r="T4" s="150"/>
      <c r="U4" s="150"/>
    </row>
    <row r="5" spans="1:22" x14ac:dyDescent="0.25">
      <c r="Q5" s="150"/>
      <c r="R5" s="150"/>
      <c r="S5" s="150"/>
      <c r="T5" s="150"/>
      <c r="U5" s="150"/>
    </row>
    <row r="6" spans="1:22" x14ac:dyDescent="0.25">
      <c r="Q6" s="150"/>
      <c r="R6" s="150"/>
      <c r="S6" s="150"/>
      <c r="T6" s="150"/>
      <c r="U6" s="150"/>
    </row>
    <row r="7" spans="1:22" ht="38.25" customHeight="1" x14ac:dyDescent="0.25">
      <c r="A7" s="2"/>
      <c r="B7" s="151" t="s">
        <v>0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3"/>
      <c r="V7" s="3"/>
    </row>
    <row r="8" spans="1:22" ht="29.25" customHeight="1" x14ac:dyDescent="0.25">
      <c r="A8" s="147" t="s">
        <v>1</v>
      </c>
      <c r="B8" s="147" t="s">
        <v>2</v>
      </c>
      <c r="C8" s="147" t="s">
        <v>3</v>
      </c>
      <c r="D8" s="147"/>
      <c r="E8" s="147" t="s">
        <v>4</v>
      </c>
      <c r="F8" s="147" t="s">
        <v>5</v>
      </c>
      <c r="G8" s="147" t="s">
        <v>6</v>
      </c>
      <c r="H8" s="147" t="s">
        <v>7</v>
      </c>
      <c r="I8" s="147" t="s">
        <v>8</v>
      </c>
      <c r="J8" s="147"/>
      <c r="K8" s="152" t="s">
        <v>9</v>
      </c>
      <c r="L8" s="147" t="s">
        <v>10</v>
      </c>
      <c r="M8" s="147" t="s">
        <v>11</v>
      </c>
      <c r="N8" s="147"/>
      <c r="O8" s="147"/>
      <c r="P8" s="147"/>
      <c r="Q8" s="147"/>
      <c r="R8" s="147" t="s">
        <v>12</v>
      </c>
      <c r="S8" s="147" t="s">
        <v>13</v>
      </c>
      <c r="T8" s="147" t="s">
        <v>14</v>
      </c>
      <c r="U8" s="147" t="s">
        <v>15</v>
      </c>
      <c r="V8" s="147" t="s">
        <v>16</v>
      </c>
    </row>
    <row r="9" spans="1:22" ht="64.5" customHeight="1" x14ac:dyDescent="0.25">
      <c r="A9" s="147"/>
      <c r="B9" s="147"/>
      <c r="C9" s="147" t="s">
        <v>17</v>
      </c>
      <c r="D9" s="147" t="s">
        <v>18</v>
      </c>
      <c r="E9" s="147"/>
      <c r="F9" s="147"/>
      <c r="G9" s="147"/>
      <c r="H9" s="147"/>
      <c r="I9" s="147" t="s">
        <v>19</v>
      </c>
      <c r="J9" s="147" t="s">
        <v>20</v>
      </c>
      <c r="K9" s="152"/>
      <c r="L9" s="147"/>
      <c r="M9" s="147" t="s">
        <v>21</v>
      </c>
      <c r="N9" s="147" t="s">
        <v>22</v>
      </c>
      <c r="O9" s="147" t="s">
        <v>23</v>
      </c>
      <c r="P9" s="147"/>
      <c r="Q9" s="148" t="s">
        <v>24</v>
      </c>
      <c r="R9" s="147"/>
      <c r="S9" s="147"/>
      <c r="T9" s="147"/>
      <c r="U9" s="147"/>
      <c r="V9" s="147"/>
    </row>
    <row r="10" spans="1:22" ht="266.25" customHeight="1" x14ac:dyDescent="0.25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52"/>
      <c r="L10" s="147"/>
      <c r="M10" s="147"/>
      <c r="N10" s="147"/>
      <c r="O10" s="4" t="s">
        <v>25</v>
      </c>
      <c r="P10" s="4" t="s">
        <v>26</v>
      </c>
      <c r="Q10" s="149"/>
      <c r="R10" s="147"/>
      <c r="S10" s="147"/>
      <c r="T10" s="147"/>
      <c r="U10" s="147"/>
      <c r="V10" s="147"/>
    </row>
    <row r="11" spans="1:22" x14ac:dyDescent="0.25">
      <c r="A11" s="147"/>
      <c r="B11" s="147"/>
      <c r="C11" s="147"/>
      <c r="D11" s="147"/>
      <c r="E11" s="147"/>
      <c r="F11" s="147"/>
      <c r="G11" s="147"/>
      <c r="H11" s="4" t="s">
        <v>27</v>
      </c>
      <c r="I11" s="4" t="s">
        <v>27</v>
      </c>
      <c r="J11" s="4" t="s">
        <v>27</v>
      </c>
      <c r="K11" s="5" t="s">
        <v>28</v>
      </c>
      <c r="L11" s="4"/>
      <c r="M11" s="4" t="s">
        <v>29</v>
      </c>
      <c r="N11" s="4" t="s">
        <v>29</v>
      </c>
      <c r="O11" s="4" t="s">
        <v>29</v>
      </c>
      <c r="P11" s="4" t="s">
        <v>29</v>
      </c>
      <c r="Q11" s="4" t="s">
        <v>29</v>
      </c>
      <c r="R11" s="4" t="s">
        <v>30</v>
      </c>
      <c r="S11" s="4" t="s">
        <v>30</v>
      </c>
      <c r="T11" s="4"/>
      <c r="U11" s="4" t="s">
        <v>29</v>
      </c>
      <c r="V11" s="8"/>
    </row>
    <row r="12" spans="1:22" x14ac:dyDescent="0.2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5">
        <v>11</v>
      </c>
      <c r="L12" s="9">
        <v>12</v>
      </c>
      <c r="M12" s="9">
        <v>13</v>
      </c>
      <c r="N12" s="9">
        <v>14</v>
      </c>
      <c r="O12" s="9">
        <v>15</v>
      </c>
      <c r="P12" s="9">
        <v>16</v>
      </c>
      <c r="Q12" s="9">
        <v>17</v>
      </c>
      <c r="R12" s="9">
        <v>18</v>
      </c>
      <c r="S12" s="9">
        <v>19</v>
      </c>
      <c r="T12" s="9">
        <v>20</v>
      </c>
      <c r="U12" s="9">
        <v>21</v>
      </c>
      <c r="V12" s="9">
        <v>22</v>
      </c>
    </row>
    <row r="13" spans="1:22" x14ac:dyDescent="0.25">
      <c r="A13" s="146" t="s">
        <v>31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9"/>
    </row>
    <row r="14" spans="1:22" ht="15" customHeight="1" x14ac:dyDescent="0.25">
      <c r="A14" s="146" t="s">
        <v>32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4"/>
    </row>
    <row r="15" spans="1:22" s="11" customFormat="1" ht="45.75" customHeight="1" x14ac:dyDescent="0.25">
      <c r="A15" s="12">
        <v>1</v>
      </c>
      <c r="B15" s="13" t="s">
        <v>33</v>
      </c>
      <c r="C15" s="14">
        <v>1991</v>
      </c>
      <c r="D15" s="4" t="s">
        <v>34</v>
      </c>
      <c r="E15" s="14" t="s">
        <v>35</v>
      </c>
      <c r="F15" s="14">
        <v>3</v>
      </c>
      <c r="G15" s="14">
        <v>3</v>
      </c>
      <c r="H15" s="15">
        <v>1474.9</v>
      </c>
      <c r="I15" s="15">
        <v>1320.31</v>
      </c>
      <c r="J15" s="15">
        <v>1268.4100000000001</v>
      </c>
      <c r="K15" s="5">
        <v>44</v>
      </c>
      <c r="L15" s="16" t="s">
        <v>36</v>
      </c>
      <c r="M15" s="17">
        <f t="shared" ref="M15:M21" si="0">N15+O15+P15+Q15</f>
        <v>4855370.8</v>
      </c>
      <c r="N15" s="18"/>
      <c r="O15" s="18"/>
      <c r="P15" s="18"/>
      <c r="Q15" s="17">
        <v>4855370.8</v>
      </c>
      <c r="R15" s="17">
        <f t="shared" ref="R15:R48" si="1">M15/I15</f>
        <v>3677.4475691314919</v>
      </c>
      <c r="S15" s="15">
        <v>24561.9</v>
      </c>
      <c r="T15" s="14" t="s">
        <v>37</v>
      </c>
      <c r="U15" s="19">
        <v>13.03</v>
      </c>
      <c r="V15" s="14">
        <v>2027</v>
      </c>
    </row>
    <row r="16" spans="1:22" s="11" customFormat="1" ht="45.75" customHeight="1" x14ac:dyDescent="0.25">
      <c r="A16" s="12">
        <v>2</v>
      </c>
      <c r="B16" s="13" t="s">
        <v>38</v>
      </c>
      <c r="C16" s="14">
        <v>1994</v>
      </c>
      <c r="D16" s="4"/>
      <c r="E16" s="14" t="s">
        <v>39</v>
      </c>
      <c r="F16" s="14">
        <v>2</v>
      </c>
      <c r="G16" s="14">
        <v>3</v>
      </c>
      <c r="H16" s="15">
        <v>1054.43</v>
      </c>
      <c r="I16" s="15">
        <v>854.04</v>
      </c>
      <c r="J16" s="15">
        <v>804.68</v>
      </c>
      <c r="K16" s="5">
        <v>46</v>
      </c>
      <c r="L16" s="16" t="s">
        <v>40</v>
      </c>
      <c r="M16" s="17">
        <f t="shared" si="0"/>
        <v>9392857.8900000006</v>
      </c>
      <c r="N16" s="18"/>
      <c r="O16" s="18"/>
      <c r="P16" s="18"/>
      <c r="Q16" s="17">
        <v>9392857.8900000006</v>
      </c>
      <c r="R16" s="17">
        <f t="shared" si="1"/>
        <v>10998.147498946186</v>
      </c>
      <c r="S16" s="15">
        <v>24561.9</v>
      </c>
      <c r="T16" s="14" t="s">
        <v>37</v>
      </c>
      <c r="U16" s="19">
        <v>13.03</v>
      </c>
      <c r="V16" s="14">
        <v>2027</v>
      </c>
    </row>
    <row r="17" spans="1:22" s="11" customFormat="1" ht="58.5" customHeight="1" x14ac:dyDescent="0.25">
      <c r="A17" s="20">
        <v>3</v>
      </c>
      <c r="B17" s="21" t="s">
        <v>41</v>
      </c>
      <c r="C17" s="14">
        <v>1962</v>
      </c>
      <c r="D17" s="4" t="s">
        <v>42</v>
      </c>
      <c r="E17" s="14" t="s">
        <v>39</v>
      </c>
      <c r="F17" s="14">
        <v>2</v>
      </c>
      <c r="G17" s="14">
        <v>1</v>
      </c>
      <c r="H17" s="15">
        <v>284.7</v>
      </c>
      <c r="I17" s="15">
        <v>264.97000000000003</v>
      </c>
      <c r="J17" s="15">
        <v>229.87</v>
      </c>
      <c r="K17" s="5">
        <v>14</v>
      </c>
      <c r="L17" s="16" t="s">
        <v>43</v>
      </c>
      <c r="M17" s="17">
        <f t="shared" si="0"/>
        <v>866911.5</v>
      </c>
      <c r="N17" s="18"/>
      <c r="O17" s="18"/>
      <c r="P17" s="18"/>
      <c r="Q17" s="15">
        <v>866911.5</v>
      </c>
      <c r="R17" s="17">
        <f t="shared" si="1"/>
        <v>3271.7345359852056</v>
      </c>
      <c r="S17" s="15">
        <v>24561.9</v>
      </c>
      <c r="T17" s="14" t="s">
        <v>37</v>
      </c>
      <c r="U17" s="19">
        <v>13.03</v>
      </c>
      <c r="V17" s="14">
        <v>2027</v>
      </c>
    </row>
    <row r="18" spans="1:22" s="11" customFormat="1" ht="60" x14ac:dyDescent="0.25">
      <c r="A18" s="12">
        <v>4</v>
      </c>
      <c r="B18" s="22" t="s">
        <v>44</v>
      </c>
      <c r="C18" s="14">
        <v>1959</v>
      </c>
      <c r="D18" s="4" t="s">
        <v>42</v>
      </c>
      <c r="E18" s="14" t="s">
        <v>39</v>
      </c>
      <c r="F18" s="14">
        <v>2</v>
      </c>
      <c r="G18" s="14">
        <v>1</v>
      </c>
      <c r="H18" s="15">
        <v>257.8</v>
      </c>
      <c r="I18" s="15">
        <v>231.1</v>
      </c>
      <c r="J18" s="15">
        <v>231.1</v>
      </c>
      <c r="K18" s="5">
        <v>4</v>
      </c>
      <c r="L18" s="23" t="s">
        <v>45</v>
      </c>
      <c r="M18" s="17">
        <f t="shared" si="0"/>
        <v>785001</v>
      </c>
      <c r="N18" s="24"/>
      <c r="O18" s="24"/>
      <c r="P18" s="24"/>
      <c r="Q18" s="15">
        <v>785001</v>
      </c>
      <c r="R18" s="17">
        <f t="shared" si="1"/>
        <v>3396.8022501081782</v>
      </c>
      <c r="S18" s="15">
        <v>24561.9</v>
      </c>
      <c r="T18" s="14" t="s">
        <v>37</v>
      </c>
      <c r="U18" s="19">
        <v>13.03</v>
      </c>
      <c r="V18" s="14">
        <v>2027</v>
      </c>
    </row>
    <row r="19" spans="1:22" s="11" customFormat="1" ht="30" x14ac:dyDescent="0.25">
      <c r="A19" s="12">
        <v>5</v>
      </c>
      <c r="B19" s="22" t="s">
        <v>46</v>
      </c>
      <c r="C19" s="14">
        <v>1969</v>
      </c>
      <c r="D19" s="4" t="s">
        <v>42</v>
      </c>
      <c r="E19" s="14" t="s">
        <v>39</v>
      </c>
      <c r="F19" s="14">
        <v>2</v>
      </c>
      <c r="G19" s="14">
        <v>2</v>
      </c>
      <c r="H19" s="15">
        <v>485.2</v>
      </c>
      <c r="I19" s="15">
        <v>453.22</v>
      </c>
      <c r="J19" s="15">
        <v>412.6</v>
      </c>
      <c r="K19" s="5">
        <v>25</v>
      </c>
      <c r="L19" s="23" t="s">
        <v>47</v>
      </c>
      <c r="M19" s="17">
        <f t="shared" si="0"/>
        <v>593399.6</v>
      </c>
      <c r="N19" s="24"/>
      <c r="O19" s="24"/>
      <c r="P19" s="24"/>
      <c r="Q19" s="15">
        <v>593399.6</v>
      </c>
      <c r="R19" s="17">
        <f t="shared" si="1"/>
        <v>1309.2970301398877</v>
      </c>
      <c r="S19" s="15">
        <v>24561.9</v>
      </c>
      <c r="T19" s="14" t="s">
        <v>37</v>
      </c>
      <c r="U19" s="19">
        <v>13.03</v>
      </c>
      <c r="V19" s="14">
        <v>2027</v>
      </c>
    </row>
    <row r="20" spans="1:22" s="11" customFormat="1" ht="30" x14ac:dyDescent="0.25">
      <c r="A20" s="25">
        <v>6</v>
      </c>
      <c r="B20" s="22" t="s">
        <v>48</v>
      </c>
      <c r="C20" s="14">
        <v>1969</v>
      </c>
      <c r="D20" s="4" t="s">
        <v>42</v>
      </c>
      <c r="E20" s="14" t="s">
        <v>39</v>
      </c>
      <c r="F20" s="14">
        <v>2</v>
      </c>
      <c r="G20" s="14">
        <v>2</v>
      </c>
      <c r="H20" s="15">
        <v>536.70000000000005</v>
      </c>
      <c r="I20" s="15">
        <v>489.49</v>
      </c>
      <c r="J20" s="15">
        <v>451.47</v>
      </c>
      <c r="K20" s="5">
        <v>27</v>
      </c>
      <c r="L20" s="23" t="s">
        <v>47</v>
      </c>
      <c r="M20" s="17">
        <f t="shared" si="0"/>
        <v>656384.1</v>
      </c>
      <c r="N20" s="24"/>
      <c r="O20" s="24"/>
      <c r="P20" s="24"/>
      <c r="Q20" s="15">
        <v>656384.1</v>
      </c>
      <c r="R20" s="17">
        <f t="shared" si="1"/>
        <v>1340.9550756910253</v>
      </c>
      <c r="S20" s="15">
        <v>24561.9</v>
      </c>
      <c r="T20" s="14" t="s">
        <v>37</v>
      </c>
      <c r="U20" s="19">
        <v>13.03</v>
      </c>
      <c r="V20" s="14">
        <v>2027</v>
      </c>
    </row>
    <row r="21" spans="1:22" s="11" customFormat="1" ht="45" x14ac:dyDescent="0.25">
      <c r="A21" s="25">
        <v>7</v>
      </c>
      <c r="B21" s="22" t="s">
        <v>49</v>
      </c>
      <c r="C21" s="14">
        <v>1968</v>
      </c>
      <c r="D21" s="4" t="s">
        <v>50</v>
      </c>
      <c r="E21" s="14" t="s">
        <v>39</v>
      </c>
      <c r="F21" s="14">
        <v>2</v>
      </c>
      <c r="G21" s="14">
        <v>2</v>
      </c>
      <c r="H21" s="15">
        <v>564.9</v>
      </c>
      <c r="I21" s="15">
        <v>517.26</v>
      </c>
      <c r="J21" s="15">
        <v>517.26</v>
      </c>
      <c r="K21" s="5">
        <v>25</v>
      </c>
      <c r="L21" s="23" t="s">
        <v>36</v>
      </c>
      <c r="M21" s="17">
        <f t="shared" si="0"/>
        <v>1859650.8</v>
      </c>
      <c r="N21" s="24"/>
      <c r="O21" s="24"/>
      <c r="P21" s="24"/>
      <c r="Q21" s="15">
        <v>1859650.8</v>
      </c>
      <c r="R21" s="17">
        <f t="shared" si="1"/>
        <v>3595.1954529636932</v>
      </c>
      <c r="S21" s="15">
        <v>24561.9</v>
      </c>
      <c r="T21" s="14" t="s">
        <v>37</v>
      </c>
      <c r="U21" s="19">
        <v>13.03</v>
      </c>
      <c r="V21" s="14">
        <v>2027</v>
      </c>
    </row>
    <row r="22" spans="1:22" ht="15" customHeight="1" x14ac:dyDescent="0.25">
      <c r="A22" s="26"/>
      <c r="B22" s="27" t="s">
        <v>51</v>
      </c>
      <c r="C22" s="28"/>
      <c r="D22" s="28"/>
      <c r="E22" s="28"/>
      <c r="F22" s="28"/>
      <c r="G22" s="28"/>
      <c r="H22" s="29">
        <f>SUM(H15:H21)</f>
        <v>4658.6299999999992</v>
      </c>
      <c r="I22" s="29">
        <f>SUM(I15:I21)</f>
        <v>4130.3899999999994</v>
      </c>
      <c r="J22" s="29">
        <f>SUM(J15:J21)</f>
        <v>3915.3900000000003</v>
      </c>
      <c r="K22" s="10">
        <f>SUM(K15:K21)</f>
        <v>185</v>
      </c>
      <c r="L22" s="29"/>
      <c r="M22" s="29">
        <f>SUM(M15:M21)</f>
        <v>19009575.690000001</v>
      </c>
      <c r="N22" s="29"/>
      <c r="O22" s="29"/>
      <c r="P22" s="29"/>
      <c r="Q22" s="29">
        <f t="shared" ref="Q22:Q32" si="2">SUM(Q15:Q21)</f>
        <v>19009575.690000001</v>
      </c>
      <c r="R22" s="30">
        <f t="shared" si="1"/>
        <v>4602.3682243081175</v>
      </c>
      <c r="S22" s="28"/>
      <c r="T22" s="28"/>
      <c r="U22" s="28"/>
      <c r="V22" s="28"/>
    </row>
    <row r="23" spans="1:22" x14ac:dyDescent="0.25">
      <c r="A23" s="142" t="s">
        <v>52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</row>
    <row r="24" spans="1:22" ht="15" customHeight="1" x14ac:dyDescent="0.25">
      <c r="A24" s="142" t="s">
        <v>32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</row>
    <row r="25" spans="1:22" customFormat="1" ht="30" x14ac:dyDescent="0.25">
      <c r="A25" s="31">
        <v>1</v>
      </c>
      <c r="B25" s="13" t="s">
        <v>53</v>
      </c>
      <c r="C25" s="14">
        <v>1975</v>
      </c>
      <c r="D25" s="4" t="s">
        <v>54</v>
      </c>
      <c r="E25" s="4" t="s">
        <v>39</v>
      </c>
      <c r="F25" s="14">
        <v>2</v>
      </c>
      <c r="G25" s="14">
        <v>3</v>
      </c>
      <c r="H25" s="14">
        <v>992.1</v>
      </c>
      <c r="I25" s="14">
        <v>881.33</v>
      </c>
      <c r="J25" s="14">
        <v>840.43</v>
      </c>
      <c r="K25" s="9">
        <v>44</v>
      </c>
      <c r="L25" s="15" t="s">
        <v>55</v>
      </c>
      <c r="M25" s="15">
        <f t="shared" ref="M25:M31" si="3">N25+O25+P25+Q25</f>
        <v>939667.2</v>
      </c>
      <c r="N25" s="15"/>
      <c r="O25" s="15"/>
      <c r="P25" s="15"/>
      <c r="Q25" s="15">
        <v>939667.2</v>
      </c>
      <c r="R25" s="15">
        <f t="shared" si="1"/>
        <v>1066.1922321945242</v>
      </c>
      <c r="S25" s="15">
        <v>24561.9</v>
      </c>
      <c r="T25" s="15" t="s">
        <v>37</v>
      </c>
      <c r="U25" s="19">
        <v>13.03</v>
      </c>
      <c r="V25" s="14">
        <v>2028</v>
      </c>
    </row>
    <row r="26" spans="1:22" customFormat="1" ht="30" x14ac:dyDescent="0.25">
      <c r="A26" s="31">
        <v>2</v>
      </c>
      <c r="B26" s="13" t="s">
        <v>56</v>
      </c>
      <c r="C26" s="14">
        <v>1983</v>
      </c>
      <c r="D26" s="4" t="s">
        <v>42</v>
      </c>
      <c r="E26" s="4" t="s">
        <v>39</v>
      </c>
      <c r="F26" s="14">
        <v>2</v>
      </c>
      <c r="G26" s="14">
        <v>3</v>
      </c>
      <c r="H26" s="32">
        <v>941</v>
      </c>
      <c r="I26" s="14">
        <v>856.1</v>
      </c>
      <c r="J26" s="14">
        <v>767.3</v>
      </c>
      <c r="K26" s="9">
        <v>35</v>
      </c>
      <c r="L26" s="23" t="s">
        <v>57</v>
      </c>
      <c r="M26" s="15">
        <f t="shared" si="3"/>
        <v>1150843</v>
      </c>
      <c r="N26" s="15"/>
      <c r="O26" s="15"/>
      <c r="P26" s="15"/>
      <c r="Q26" s="15">
        <v>1150843</v>
      </c>
      <c r="R26" s="15">
        <f t="shared" si="1"/>
        <v>1344.2857142857142</v>
      </c>
      <c r="S26" s="15">
        <v>24561.9</v>
      </c>
      <c r="T26" s="15" t="s">
        <v>37</v>
      </c>
      <c r="U26" s="19">
        <v>13.03</v>
      </c>
      <c r="V26" s="14">
        <v>2028</v>
      </c>
    </row>
    <row r="27" spans="1:22" customFormat="1" ht="30" x14ac:dyDescent="0.25">
      <c r="A27" s="31">
        <v>3</v>
      </c>
      <c r="B27" s="13" t="s">
        <v>58</v>
      </c>
      <c r="C27" s="14">
        <v>1982</v>
      </c>
      <c r="D27" s="4" t="s">
        <v>59</v>
      </c>
      <c r="E27" s="4" t="s">
        <v>39</v>
      </c>
      <c r="F27" s="14">
        <v>3</v>
      </c>
      <c r="G27" s="14">
        <v>3</v>
      </c>
      <c r="H27" s="14">
        <v>1900.5</v>
      </c>
      <c r="I27" s="14">
        <v>1753.92</v>
      </c>
      <c r="J27" s="14">
        <v>1719.82</v>
      </c>
      <c r="K27" s="9">
        <v>75</v>
      </c>
      <c r="L27" s="23" t="s">
        <v>57</v>
      </c>
      <c r="M27" s="15">
        <f t="shared" si="3"/>
        <v>2324311.5</v>
      </c>
      <c r="N27" s="15"/>
      <c r="O27" s="15"/>
      <c r="P27" s="15"/>
      <c r="Q27" s="15">
        <v>2324311.5</v>
      </c>
      <c r="R27" s="15">
        <f t="shared" si="1"/>
        <v>1325.2095306513409</v>
      </c>
      <c r="S27" s="15">
        <v>24561.9</v>
      </c>
      <c r="T27" s="15" t="s">
        <v>37</v>
      </c>
      <c r="U27" s="19">
        <v>13.03</v>
      </c>
      <c r="V27" s="14">
        <v>2028</v>
      </c>
    </row>
    <row r="28" spans="1:22" customFormat="1" ht="150" x14ac:dyDescent="0.25">
      <c r="A28" s="33">
        <v>4</v>
      </c>
      <c r="B28" s="34" t="s">
        <v>60</v>
      </c>
      <c r="C28" s="14">
        <v>1961</v>
      </c>
      <c r="D28" s="4" t="s">
        <v>42</v>
      </c>
      <c r="E28" s="14" t="s">
        <v>39</v>
      </c>
      <c r="F28" s="14">
        <v>2</v>
      </c>
      <c r="G28" s="14">
        <v>2</v>
      </c>
      <c r="H28" s="15">
        <v>701.9</v>
      </c>
      <c r="I28" s="15">
        <v>642.67999999999995</v>
      </c>
      <c r="J28" s="15">
        <v>642.67999999999995</v>
      </c>
      <c r="K28" s="5">
        <v>27</v>
      </c>
      <c r="L28" s="23" t="s">
        <v>61</v>
      </c>
      <c r="M28" s="15">
        <f t="shared" si="3"/>
        <v>2812507.2</v>
      </c>
      <c r="N28" s="15"/>
      <c r="O28" s="15"/>
      <c r="P28" s="15"/>
      <c r="Q28" s="15">
        <f>2750044.2+62463</f>
        <v>2812507.2</v>
      </c>
      <c r="R28" s="15">
        <f t="shared" si="1"/>
        <v>4376.2170909317238</v>
      </c>
      <c r="S28" s="15">
        <v>24561.9</v>
      </c>
      <c r="T28" s="15" t="s">
        <v>37</v>
      </c>
      <c r="U28" s="19">
        <v>13.03</v>
      </c>
      <c r="V28" s="14">
        <v>2028</v>
      </c>
    </row>
    <row r="29" spans="1:22" customFormat="1" ht="30" x14ac:dyDescent="0.25">
      <c r="A29" s="9">
        <v>5</v>
      </c>
      <c r="B29" s="35" t="s">
        <v>62</v>
      </c>
      <c r="C29" s="16">
        <v>1975</v>
      </c>
      <c r="D29" s="7" t="s">
        <v>63</v>
      </c>
      <c r="E29" s="14" t="s">
        <v>39</v>
      </c>
      <c r="F29" s="14">
        <v>2</v>
      </c>
      <c r="G29" s="14">
        <v>3</v>
      </c>
      <c r="H29" s="15">
        <v>963.9</v>
      </c>
      <c r="I29" s="15">
        <v>884.01</v>
      </c>
      <c r="J29" s="15">
        <v>836.27</v>
      </c>
      <c r="K29" s="5">
        <v>40</v>
      </c>
      <c r="L29" s="23" t="s">
        <v>47</v>
      </c>
      <c r="M29" s="15">
        <f t="shared" si="3"/>
        <v>1178849.7</v>
      </c>
      <c r="N29" s="15"/>
      <c r="O29" s="15"/>
      <c r="P29" s="15"/>
      <c r="Q29" s="15">
        <v>1178849.7</v>
      </c>
      <c r="R29" s="15">
        <f t="shared" si="1"/>
        <v>1333.5252994875623</v>
      </c>
      <c r="S29" s="15">
        <v>24561.9</v>
      </c>
      <c r="T29" s="15" t="s">
        <v>37</v>
      </c>
      <c r="U29" s="19">
        <v>13.03</v>
      </c>
      <c r="V29" s="14">
        <v>2028</v>
      </c>
    </row>
    <row r="30" spans="1:22" customFormat="1" ht="60" x14ac:dyDescent="0.25">
      <c r="A30" s="9">
        <v>6</v>
      </c>
      <c r="B30" s="35" t="s">
        <v>64</v>
      </c>
      <c r="C30" s="16">
        <v>1975</v>
      </c>
      <c r="D30" s="7" t="s">
        <v>59</v>
      </c>
      <c r="E30" s="14" t="s">
        <v>39</v>
      </c>
      <c r="F30" s="14">
        <v>2</v>
      </c>
      <c r="G30" s="14">
        <v>1</v>
      </c>
      <c r="H30" s="15">
        <v>735.3</v>
      </c>
      <c r="I30" s="15">
        <v>700.44</v>
      </c>
      <c r="J30" s="15">
        <v>700.44</v>
      </c>
      <c r="K30" s="5">
        <v>38</v>
      </c>
      <c r="L30" s="23" t="s">
        <v>65</v>
      </c>
      <c r="M30" s="15">
        <f t="shared" si="3"/>
        <v>3319879.5</v>
      </c>
      <c r="N30" s="15"/>
      <c r="O30" s="15"/>
      <c r="P30" s="15"/>
      <c r="Q30" s="15">
        <v>3319879.5</v>
      </c>
      <c r="R30" s="15">
        <f t="shared" si="1"/>
        <v>4739.7057563817025</v>
      </c>
      <c r="S30" s="15">
        <v>24561.9</v>
      </c>
      <c r="T30" s="15" t="s">
        <v>37</v>
      </c>
      <c r="U30" s="19">
        <v>13.03</v>
      </c>
      <c r="V30" s="14">
        <v>2028</v>
      </c>
    </row>
    <row r="31" spans="1:22" customFormat="1" ht="30" x14ac:dyDescent="0.25">
      <c r="A31" s="9">
        <v>7</v>
      </c>
      <c r="B31" s="35" t="s">
        <v>66</v>
      </c>
      <c r="C31" s="16">
        <v>1973</v>
      </c>
      <c r="D31" s="7" t="s">
        <v>63</v>
      </c>
      <c r="E31" s="14" t="s">
        <v>39</v>
      </c>
      <c r="F31" s="14">
        <v>2</v>
      </c>
      <c r="G31" s="14">
        <v>1</v>
      </c>
      <c r="H31" s="15">
        <v>709.3</v>
      </c>
      <c r="I31" s="15">
        <v>634.92999999999995</v>
      </c>
      <c r="J31" s="15">
        <v>570.13</v>
      </c>
      <c r="K31" s="5">
        <v>73</v>
      </c>
      <c r="L31" s="23" t="s">
        <v>67</v>
      </c>
      <c r="M31" s="15">
        <f t="shared" si="3"/>
        <v>6171880</v>
      </c>
      <c r="N31" s="15"/>
      <c r="O31" s="15"/>
      <c r="P31" s="15"/>
      <c r="Q31" s="15">
        <v>6171880</v>
      </c>
      <c r="R31" s="15">
        <f t="shared" si="1"/>
        <v>9720.5676216275824</v>
      </c>
      <c r="S31" s="15">
        <v>24561.9</v>
      </c>
      <c r="T31" s="15" t="s">
        <v>37</v>
      </c>
      <c r="U31" s="19">
        <v>13.03</v>
      </c>
      <c r="V31" s="14">
        <v>2028</v>
      </c>
    </row>
    <row r="32" spans="1:22" ht="15" customHeight="1" x14ac:dyDescent="0.25">
      <c r="A32" s="26"/>
      <c r="B32" s="36" t="s">
        <v>51</v>
      </c>
      <c r="C32" s="37"/>
      <c r="D32" s="37"/>
      <c r="E32" s="37"/>
      <c r="F32" s="37"/>
      <c r="G32" s="37"/>
      <c r="H32" s="38">
        <f>SUM(H25:H31)</f>
        <v>6944</v>
      </c>
      <c r="I32" s="38">
        <f t="shared" ref="I32:K32" si="4">SUM(I25:I31)</f>
        <v>6353.4100000000017</v>
      </c>
      <c r="J32" s="38">
        <f t="shared" si="4"/>
        <v>6077.0700000000006</v>
      </c>
      <c r="K32" s="39">
        <f t="shared" si="4"/>
        <v>332</v>
      </c>
      <c r="L32" s="38"/>
      <c r="M32" s="38">
        <f>SUM(M25:M31)</f>
        <v>17897938.100000001</v>
      </c>
      <c r="N32" s="38"/>
      <c r="O32" s="38"/>
      <c r="P32" s="38"/>
      <c r="Q32" s="38">
        <f t="shared" si="2"/>
        <v>17897938.100000001</v>
      </c>
      <c r="R32" s="30">
        <f t="shared" si="1"/>
        <v>2817.0601456540658</v>
      </c>
      <c r="S32" s="37"/>
      <c r="T32" s="37"/>
      <c r="U32" s="37"/>
      <c r="V32" s="28"/>
    </row>
    <row r="33" spans="1:913" s="26" customFormat="1" ht="14.25" x14ac:dyDescent="0.2">
      <c r="A33" s="142" t="s">
        <v>68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</row>
    <row r="34" spans="1:913" s="26" customFormat="1" ht="14.25" customHeight="1" x14ac:dyDescent="0.2">
      <c r="A34" s="142" t="s">
        <v>32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</row>
    <row r="35" spans="1:913" customFormat="1" ht="31.5" customHeight="1" x14ac:dyDescent="0.25">
      <c r="A35" s="20">
        <v>1</v>
      </c>
      <c r="B35" s="40" t="s">
        <v>69</v>
      </c>
      <c r="C35" s="41">
        <v>1968</v>
      </c>
      <c r="D35" s="41">
        <v>2009</v>
      </c>
      <c r="E35" s="14" t="s">
        <v>39</v>
      </c>
      <c r="F35" s="41">
        <v>2</v>
      </c>
      <c r="G35" s="41">
        <v>2</v>
      </c>
      <c r="H35" s="42">
        <v>408.5</v>
      </c>
      <c r="I35" s="43">
        <v>380.91</v>
      </c>
      <c r="J35" s="44">
        <v>286.29000000000002</v>
      </c>
      <c r="K35" s="44">
        <v>16</v>
      </c>
      <c r="L35" s="45" t="s">
        <v>47</v>
      </c>
      <c r="M35" s="15">
        <f t="shared" ref="M35:M46" si="5">N35+O35+P35+Q35</f>
        <v>499595.5</v>
      </c>
      <c r="N35" s="18"/>
      <c r="O35" s="18"/>
      <c r="P35" s="18"/>
      <c r="Q35" s="15">
        <v>499595.5</v>
      </c>
      <c r="R35" s="15">
        <f t="shared" si="1"/>
        <v>1311.5841012312619</v>
      </c>
      <c r="S35" s="15">
        <v>24561.9</v>
      </c>
      <c r="T35" s="15" t="s">
        <v>37</v>
      </c>
      <c r="U35" s="19">
        <v>13.03</v>
      </c>
      <c r="V35" s="14">
        <v>2029</v>
      </c>
    </row>
    <row r="36" spans="1:913" customFormat="1" ht="30" customHeight="1" x14ac:dyDescent="0.25">
      <c r="A36" s="20">
        <v>2</v>
      </c>
      <c r="B36" s="40" t="s">
        <v>70</v>
      </c>
      <c r="C36" s="14">
        <v>2001</v>
      </c>
      <c r="D36" s="4"/>
      <c r="E36" s="14" t="s">
        <v>39</v>
      </c>
      <c r="F36" s="14">
        <v>3</v>
      </c>
      <c r="G36" s="14">
        <v>4</v>
      </c>
      <c r="H36" s="15">
        <v>2052</v>
      </c>
      <c r="I36" s="15">
        <v>1917.08</v>
      </c>
      <c r="J36" s="15">
        <v>1917.08</v>
      </c>
      <c r="K36" s="5">
        <v>65</v>
      </c>
      <c r="L36" s="45" t="s">
        <v>71</v>
      </c>
      <c r="M36" s="15">
        <f t="shared" si="5"/>
        <v>2509596</v>
      </c>
      <c r="N36" s="18"/>
      <c r="O36" s="18"/>
      <c r="P36" s="18"/>
      <c r="Q36" s="15">
        <v>2509596</v>
      </c>
      <c r="R36" s="15">
        <f t="shared" si="1"/>
        <v>1309.0721305318505</v>
      </c>
      <c r="S36" s="15">
        <v>24561.9</v>
      </c>
      <c r="T36" s="15" t="s">
        <v>37</v>
      </c>
      <c r="U36" s="19">
        <v>13.03</v>
      </c>
      <c r="V36" s="14">
        <v>2029</v>
      </c>
    </row>
    <row r="37" spans="1:913" customFormat="1" ht="221.25" customHeight="1" x14ac:dyDescent="0.25">
      <c r="A37" s="20">
        <v>3</v>
      </c>
      <c r="B37" s="13" t="s">
        <v>72</v>
      </c>
      <c r="C37" s="14">
        <v>1997</v>
      </c>
      <c r="D37" s="4" t="s">
        <v>73</v>
      </c>
      <c r="E37" s="14" t="s">
        <v>39</v>
      </c>
      <c r="F37" s="14">
        <v>3</v>
      </c>
      <c r="G37" s="14">
        <v>3</v>
      </c>
      <c r="H37" s="15">
        <v>1945</v>
      </c>
      <c r="I37" s="15">
        <v>1686.07</v>
      </c>
      <c r="J37" s="15">
        <v>1686.07</v>
      </c>
      <c r="K37" s="5">
        <v>59</v>
      </c>
      <c r="L37" s="4" t="s">
        <v>74</v>
      </c>
      <c r="M37" s="15">
        <f t="shared" si="5"/>
        <v>9413649</v>
      </c>
      <c r="N37" s="18"/>
      <c r="O37" s="18"/>
      <c r="P37" s="18"/>
      <c r="Q37" s="15">
        <f>7620510+62463+1730676</f>
        <v>9413649</v>
      </c>
      <c r="R37" s="15">
        <f t="shared" si="1"/>
        <v>5583.1899031475559</v>
      </c>
      <c r="S37" s="15">
        <v>24561.9</v>
      </c>
      <c r="T37" s="15" t="s">
        <v>37</v>
      </c>
      <c r="U37" s="19">
        <v>13.03</v>
      </c>
      <c r="V37" s="14">
        <v>2029</v>
      </c>
    </row>
    <row r="38" spans="1:913" customFormat="1" ht="29.25" customHeight="1" x14ac:dyDescent="0.25">
      <c r="A38" s="20">
        <v>4</v>
      </c>
      <c r="B38" s="40" t="s">
        <v>75</v>
      </c>
      <c r="C38" s="14">
        <v>1998</v>
      </c>
      <c r="D38" s="4"/>
      <c r="E38" s="14" t="s">
        <v>39</v>
      </c>
      <c r="F38" s="14">
        <v>3</v>
      </c>
      <c r="G38" s="14">
        <v>3</v>
      </c>
      <c r="H38" s="15">
        <v>1687</v>
      </c>
      <c r="I38" s="15">
        <v>1536.46</v>
      </c>
      <c r="J38" s="15">
        <v>1475.86</v>
      </c>
      <c r="K38" s="5">
        <v>63</v>
      </c>
      <c r="L38" s="45" t="s">
        <v>71</v>
      </c>
      <c r="M38" s="15">
        <f t="shared" si="5"/>
        <v>2063201</v>
      </c>
      <c r="N38" s="18"/>
      <c r="O38" s="18"/>
      <c r="P38" s="18"/>
      <c r="Q38" s="15">
        <v>2063201</v>
      </c>
      <c r="R38" s="15">
        <f t="shared" si="1"/>
        <v>1342.8276687971049</v>
      </c>
      <c r="S38" s="15">
        <v>24561.9</v>
      </c>
      <c r="T38" s="15" t="s">
        <v>37</v>
      </c>
      <c r="U38" s="19">
        <v>13.03</v>
      </c>
      <c r="V38" s="14">
        <v>2029</v>
      </c>
    </row>
    <row r="39" spans="1:913" customFormat="1" ht="45" x14ac:dyDescent="0.25">
      <c r="A39" s="20">
        <v>5</v>
      </c>
      <c r="B39" s="22" t="s">
        <v>76</v>
      </c>
      <c r="C39" s="14">
        <v>1962</v>
      </c>
      <c r="D39" s="4" t="s">
        <v>77</v>
      </c>
      <c r="E39" s="14" t="s">
        <v>39</v>
      </c>
      <c r="F39" s="14">
        <v>2</v>
      </c>
      <c r="G39" s="14">
        <v>1</v>
      </c>
      <c r="H39" s="15">
        <v>284.7</v>
      </c>
      <c r="I39" s="15">
        <v>264.66000000000003</v>
      </c>
      <c r="J39" s="15">
        <v>186.8</v>
      </c>
      <c r="K39" s="5">
        <v>9</v>
      </c>
      <c r="L39" s="16" t="s">
        <v>78</v>
      </c>
      <c r="M39" s="15">
        <f t="shared" si="5"/>
        <v>178222.2</v>
      </c>
      <c r="N39" s="15"/>
      <c r="O39" s="15"/>
      <c r="P39" s="15"/>
      <c r="Q39" s="15">
        <v>178222.2</v>
      </c>
      <c r="R39" s="15">
        <f t="shared" si="1"/>
        <v>673.40058943550218</v>
      </c>
      <c r="S39" s="15">
        <v>24561.9</v>
      </c>
      <c r="T39" s="15" t="s">
        <v>37</v>
      </c>
      <c r="U39" s="19">
        <v>13.03</v>
      </c>
      <c r="V39" s="14">
        <v>2029</v>
      </c>
    </row>
    <row r="40" spans="1:913" customFormat="1" ht="60" x14ac:dyDescent="0.25">
      <c r="A40" s="46">
        <v>6</v>
      </c>
      <c r="B40" s="47" t="s">
        <v>79</v>
      </c>
      <c r="C40" s="46">
        <v>1962</v>
      </c>
      <c r="D40" s="6" t="s">
        <v>42</v>
      </c>
      <c r="E40" s="6" t="s">
        <v>39</v>
      </c>
      <c r="F40" s="48">
        <v>2</v>
      </c>
      <c r="G40" s="48">
        <v>1</v>
      </c>
      <c r="H40" s="48">
        <v>289.10000000000002</v>
      </c>
      <c r="I40" s="48">
        <v>260.94</v>
      </c>
      <c r="J40" s="48">
        <v>260.94</v>
      </c>
      <c r="K40" s="49">
        <v>15</v>
      </c>
      <c r="L40" s="48" t="s">
        <v>80</v>
      </c>
      <c r="M40" s="50">
        <f t="shared" si="5"/>
        <v>534545.9</v>
      </c>
      <c r="N40" s="50"/>
      <c r="O40" s="50"/>
      <c r="P40" s="50"/>
      <c r="Q40" s="50">
        <v>534545.9</v>
      </c>
      <c r="R40" s="50">
        <f t="shared" si="1"/>
        <v>2048.5395109986971</v>
      </c>
      <c r="S40" s="50">
        <v>24561.9</v>
      </c>
      <c r="T40" s="51" t="s">
        <v>37</v>
      </c>
      <c r="U40" s="19">
        <v>13.03</v>
      </c>
      <c r="V40" s="48">
        <v>2029</v>
      </c>
    </row>
    <row r="41" spans="1:913" customFormat="1" ht="45" x14ac:dyDescent="0.25">
      <c r="A41" s="14">
        <v>7</v>
      </c>
      <c r="B41" s="35" t="s">
        <v>81</v>
      </c>
      <c r="C41" s="14">
        <v>1962</v>
      </c>
      <c r="D41" s="4" t="s">
        <v>42</v>
      </c>
      <c r="E41" s="14" t="s">
        <v>39</v>
      </c>
      <c r="F41" s="14">
        <v>2</v>
      </c>
      <c r="G41" s="14">
        <v>1</v>
      </c>
      <c r="H41" s="15">
        <v>279.5</v>
      </c>
      <c r="I41" s="15">
        <v>256.10000000000002</v>
      </c>
      <c r="J41" s="15">
        <v>256.10000000000002</v>
      </c>
      <c r="K41" s="5">
        <v>11</v>
      </c>
      <c r="L41" s="14" t="s">
        <v>78</v>
      </c>
      <c r="M41" s="15">
        <f t="shared" si="5"/>
        <v>174967</v>
      </c>
      <c r="N41" s="15"/>
      <c r="O41" s="15"/>
      <c r="P41" s="15"/>
      <c r="Q41" s="15">
        <v>174967</v>
      </c>
      <c r="R41" s="15">
        <f t="shared" si="1"/>
        <v>683.19796954314711</v>
      </c>
      <c r="S41" s="15">
        <v>24561.9</v>
      </c>
      <c r="T41" s="15" t="s">
        <v>37</v>
      </c>
      <c r="U41" s="19">
        <v>13.03</v>
      </c>
      <c r="V41" s="14">
        <v>2029</v>
      </c>
    </row>
    <row r="42" spans="1:913" customFormat="1" ht="30" x14ac:dyDescent="0.25">
      <c r="A42" s="52">
        <v>8</v>
      </c>
      <c r="B42" s="13" t="s">
        <v>82</v>
      </c>
      <c r="C42" s="16">
        <v>1959</v>
      </c>
      <c r="D42" s="7" t="s">
        <v>42</v>
      </c>
      <c r="E42" s="16" t="s">
        <v>39</v>
      </c>
      <c r="F42" s="16">
        <v>2</v>
      </c>
      <c r="G42" s="16">
        <v>1</v>
      </c>
      <c r="H42" s="17">
        <v>257.8</v>
      </c>
      <c r="I42" s="15">
        <v>231.1</v>
      </c>
      <c r="J42" s="15">
        <v>231.1</v>
      </c>
      <c r="K42" s="53">
        <v>4</v>
      </c>
      <c r="L42" s="16" t="s">
        <v>47</v>
      </c>
      <c r="M42" s="54">
        <f t="shared" si="5"/>
        <v>315289.40000000002</v>
      </c>
      <c r="N42" s="55"/>
      <c r="O42" s="55"/>
      <c r="P42" s="55"/>
      <c r="Q42" s="55">
        <v>315289.40000000002</v>
      </c>
      <c r="R42" s="55">
        <f t="shared" si="1"/>
        <v>1364.2985720467332</v>
      </c>
      <c r="S42" s="55">
        <v>24561.9</v>
      </c>
      <c r="T42" s="56" t="s">
        <v>37</v>
      </c>
      <c r="U42" s="19">
        <v>13.03</v>
      </c>
      <c r="V42" s="16">
        <v>2029</v>
      </c>
    </row>
    <row r="43" spans="1:913" customFormat="1" ht="30" x14ac:dyDescent="0.25">
      <c r="A43" s="52">
        <v>9</v>
      </c>
      <c r="B43" s="13" t="s">
        <v>83</v>
      </c>
      <c r="C43" s="16">
        <v>1974</v>
      </c>
      <c r="D43" s="7" t="s">
        <v>42</v>
      </c>
      <c r="E43" s="16" t="s">
        <v>39</v>
      </c>
      <c r="F43" s="16">
        <v>2</v>
      </c>
      <c r="G43" s="16">
        <v>2</v>
      </c>
      <c r="H43" s="17">
        <v>470.6</v>
      </c>
      <c r="I43" s="17">
        <v>441.4</v>
      </c>
      <c r="J43" s="17">
        <v>279.3</v>
      </c>
      <c r="K43" s="53">
        <v>27</v>
      </c>
      <c r="L43" s="16" t="s">
        <v>47</v>
      </c>
      <c r="M43" s="54">
        <f t="shared" si="5"/>
        <v>575543.80000000005</v>
      </c>
      <c r="N43" s="55"/>
      <c r="O43" s="55"/>
      <c r="P43" s="55"/>
      <c r="Q43" s="55">
        <v>575543.80000000005</v>
      </c>
      <c r="R43" s="55">
        <f t="shared" si="1"/>
        <v>1303.905301314001</v>
      </c>
      <c r="S43" s="55">
        <v>24561.9</v>
      </c>
      <c r="T43" s="56" t="s">
        <v>37</v>
      </c>
      <c r="U43" s="19">
        <v>13.03</v>
      </c>
      <c r="V43" s="16">
        <v>2029</v>
      </c>
    </row>
    <row r="44" spans="1:913" customFormat="1" ht="30" x14ac:dyDescent="0.25">
      <c r="A44" s="52">
        <v>10</v>
      </c>
      <c r="B44" s="13" t="s">
        <v>84</v>
      </c>
      <c r="C44" s="16">
        <v>1967</v>
      </c>
      <c r="D44" s="7" t="s">
        <v>42</v>
      </c>
      <c r="E44" s="16" t="s">
        <v>39</v>
      </c>
      <c r="F44" s="16">
        <v>2</v>
      </c>
      <c r="G44" s="16">
        <v>2</v>
      </c>
      <c r="H44" s="17">
        <v>396.5</v>
      </c>
      <c r="I44" s="17">
        <v>359.8</v>
      </c>
      <c r="J44" s="17">
        <v>359.8</v>
      </c>
      <c r="K44" s="53">
        <v>10</v>
      </c>
      <c r="L44" s="16" t="s">
        <v>47</v>
      </c>
      <c r="M44" s="54">
        <f t="shared" si="5"/>
        <v>484919.5</v>
      </c>
      <c r="N44" s="55"/>
      <c r="O44" s="55"/>
      <c r="P44" s="55"/>
      <c r="Q44" s="55">
        <v>484919.5</v>
      </c>
      <c r="R44" s="55">
        <f t="shared" si="1"/>
        <v>1347.7473596442467</v>
      </c>
      <c r="S44" s="55">
        <v>24561.9</v>
      </c>
      <c r="T44" s="56" t="s">
        <v>37</v>
      </c>
      <c r="U44" s="19">
        <v>13.03</v>
      </c>
      <c r="V44" s="16">
        <v>2029</v>
      </c>
    </row>
    <row r="45" spans="1:913" customFormat="1" ht="30" x14ac:dyDescent="0.25">
      <c r="A45" s="52">
        <v>11</v>
      </c>
      <c r="B45" s="13" t="s">
        <v>85</v>
      </c>
      <c r="C45" s="16">
        <v>1966</v>
      </c>
      <c r="D45" s="7" t="s">
        <v>42</v>
      </c>
      <c r="E45" s="16" t="s">
        <v>39</v>
      </c>
      <c r="F45" s="16">
        <v>2</v>
      </c>
      <c r="G45" s="16">
        <v>2</v>
      </c>
      <c r="H45" s="17">
        <v>522.9</v>
      </c>
      <c r="I45" s="17">
        <v>500.9</v>
      </c>
      <c r="J45" s="17">
        <v>500.9</v>
      </c>
      <c r="K45" s="53">
        <v>23</v>
      </c>
      <c r="L45" s="16" t="s">
        <v>47</v>
      </c>
      <c r="M45" s="54">
        <f t="shared" si="5"/>
        <v>639506.69999999995</v>
      </c>
      <c r="N45" s="55"/>
      <c r="O45" s="55"/>
      <c r="P45" s="55"/>
      <c r="Q45" s="55">
        <v>639506.69999999995</v>
      </c>
      <c r="R45" s="55">
        <f t="shared" si="1"/>
        <v>1276.7153124376123</v>
      </c>
      <c r="S45" s="55">
        <v>24561.9</v>
      </c>
      <c r="T45" s="56" t="s">
        <v>37</v>
      </c>
      <c r="U45" s="19">
        <v>13.03</v>
      </c>
      <c r="V45" s="16">
        <v>2029</v>
      </c>
    </row>
    <row r="46" spans="1:913" customFormat="1" ht="30" x14ac:dyDescent="0.25">
      <c r="A46" s="52">
        <v>12</v>
      </c>
      <c r="B46" s="13" t="s">
        <v>86</v>
      </c>
      <c r="C46" s="16">
        <v>1966</v>
      </c>
      <c r="D46" s="7" t="s">
        <v>42</v>
      </c>
      <c r="E46" s="16" t="s">
        <v>39</v>
      </c>
      <c r="F46" s="16">
        <v>2</v>
      </c>
      <c r="G46" s="16">
        <v>2</v>
      </c>
      <c r="H46" s="17">
        <v>545.5</v>
      </c>
      <c r="I46" s="17">
        <v>504.61</v>
      </c>
      <c r="J46" s="17">
        <v>478.21</v>
      </c>
      <c r="K46" s="53">
        <v>28</v>
      </c>
      <c r="L46" s="16" t="s">
        <v>47</v>
      </c>
      <c r="M46" s="54">
        <f t="shared" si="5"/>
        <v>667146.5</v>
      </c>
      <c r="N46" s="55"/>
      <c r="O46" s="55"/>
      <c r="P46" s="55"/>
      <c r="Q46" s="55">
        <v>667146.5</v>
      </c>
      <c r="R46" s="55">
        <f t="shared" si="1"/>
        <v>1322.1032084183826</v>
      </c>
      <c r="S46" s="55">
        <v>24561.9</v>
      </c>
      <c r="T46" s="56" t="s">
        <v>37</v>
      </c>
      <c r="U46" s="19">
        <v>13.03</v>
      </c>
      <c r="V46" s="16">
        <v>2029</v>
      </c>
    </row>
    <row r="47" spans="1:913" ht="15" customHeight="1" x14ac:dyDescent="0.25">
      <c r="A47" s="26"/>
      <c r="B47" s="36" t="s">
        <v>87</v>
      </c>
      <c r="C47" s="28"/>
      <c r="D47" s="28"/>
      <c r="E47" s="28"/>
      <c r="F47" s="28"/>
      <c r="G47" s="28"/>
      <c r="H47" s="29">
        <f>SUM(H35:H46)</f>
        <v>9139.1</v>
      </c>
      <c r="I47" s="29">
        <f>SUM(I35:I46)</f>
        <v>8340.0299999999988</v>
      </c>
      <c r="J47" s="29">
        <f>SUM(J35:J46)</f>
        <v>7918.45</v>
      </c>
      <c r="K47" s="10">
        <f>SUM(K35:K46)</f>
        <v>330</v>
      </c>
      <c r="L47" s="29"/>
      <c r="M47" s="29">
        <f>SUM(M35:M46)</f>
        <v>18056182.5</v>
      </c>
      <c r="N47" s="29"/>
      <c r="O47" s="29"/>
      <c r="P47" s="29"/>
      <c r="Q47" s="29">
        <f>SUM(Q35:Q46)</f>
        <v>18056182.5</v>
      </c>
      <c r="R47" s="30">
        <f t="shared" si="1"/>
        <v>2165.0021043089778</v>
      </c>
      <c r="S47" s="28"/>
      <c r="T47" s="28"/>
      <c r="U47" s="28"/>
      <c r="V47" s="28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  <c r="IU47" s="57"/>
      <c r="IV47" s="57"/>
      <c r="IW47" s="57"/>
      <c r="IX47" s="57"/>
      <c r="IY47" s="57"/>
      <c r="IZ47" s="57"/>
      <c r="JA47" s="57"/>
      <c r="JB47" s="57"/>
      <c r="JC47" s="57"/>
      <c r="JD47" s="57"/>
      <c r="JE47" s="57"/>
      <c r="JF47" s="57"/>
      <c r="JG47" s="57"/>
      <c r="JH47" s="57"/>
      <c r="JI47" s="57"/>
      <c r="JJ47" s="57"/>
      <c r="JK47" s="57"/>
      <c r="JL47" s="57"/>
      <c r="JM47" s="57"/>
      <c r="JN47" s="57"/>
      <c r="JO47" s="57"/>
      <c r="JP47" s="57"/>
      <c r="JQ47" s="57"/>
      <c r="JR47" s="57"/>
      <c r="JS47" s="57"/>
      <c r="JT47" s="57"/>
      <c r="JU47" s="57"/>
      <c r="JV47" s="57"/>
      <c r="JW47" s="57"/>
      <c r="JX47" s="57"/>
      <c r="JY47" s="57"/>
      <c r="JZ47" s="57"/>
      <c r="KA47" s="57"/>
      <c r="KB47" s="57"/>
      <c r="KC47" s="57"/>
      <c r="KD47" s="57"/>
      <c r="KE47" s="57"/>
      <c r="KF47" s="57"/>
      <c r="KG47" s="57"/>
      <c r="KH47" s="57"/>
      <c r="KI47" s="57"/>
      <c r="KJ47" s="57"/>
      <c r="KK47" s="57"/>
      <c r="KL47" s="57"/>
      <c r="KM47" s="57"/>
      <c r="KN47" s="57"/>
      <c r="KO47" s="57"/>
      <c r="KP47" s="57"/>
      <c r="KQ47" s="57"/>
      <c r="KR47" s="57"/>
      <c r="KS47" s="57"/>
      <c r="KT47" s="57"/>
      <c r="KU47" s="57"/>
      <c r="KV47" s="57"/>
      <c r="KW47" s="57"/>
      <c r="KX47" s="57"/>
      <c r="KY47" s="57"/>
      <c r="KZ47" s="57"/>
      <c r="LA47" s="57"/>
      <c r="LB47" s="57"/>
      <c r="LC47" s="57"/>
      <c r="LD47" s="57"/>
      <c r="LE47" s="57"/>
      <c r="LF47" s="57"/>
      <c r="LG47" s="57"/>
      <c r="LH47" s="57"/>
      <c r="LI47" s="57"/>
      <c r="LJ47" s="57"/>
      <c r="LK47" s="57"/>
      <c r="LL47" s="57"/>
      <c r="LM47" s="57"/>
      <c r="LN47" s="57"/>
      <c r="LO47" s="57"/>
      <c r="LP47" s="57"/>
      <c r="LQ47" s="57"/>
      <c r="LR47" s="57"/>
      <c r="LS47" s="57"/>
      <c r="LT47" s="57"/>
      <c r="LU47" s="57"/>
      <c r="LV47" s="57"/>
      <c r="LW47" s="57"/>
      <c r="LX47" s="57"/>
      <c r="LY47" s="57"/>
      <c r="LZ47" s="57"/>
      <c r="MA47" s="57"/>
      <c r="MB47" s="57"/>
      <c r="MC47" s="57"/>
      <c r="MD47" s="57"/>
      <c r="ME47" s="57"/>
      <c r="MF47" s="57"/>
      <c r="MG47" s="57"/>
      <c r="MH47" s="57"/>
      <c r="MI47" s="57"/>
      <c r="MJ47" s="57"/>
      <c r="MK47" s="57"/>
      <c r="ML47" s="57"/>
      <c r="MM47" s="57"/>
      <c r="MN47" s="57"/>
      <c r="MO47" s="57"/>
      <c r="MP47" s="57"/>
      <c r="MQ47" s="57"/>
      <c r="MR47" s="57"/>
      <c r="MS47" s="57"/>
      <c r="MT47" s="57"/>
      <c r="MU47" s="57"/>
      <c r="MV47" s="57"/>
      <c r="MW47" s="57"/>
      <c r="MX47" s="57"/>
      <c r="MY47" s="57"/>
      <c r="MZ47" s="57"/>
      <c r="NA47" s="57"/>
      <c r="NB47" s="57"/>
      <c r="NC47" s="57"/>
      <c r="ND47" s="57"/>
      <c r="NE47" s="57"/>
      <c r="NF47" s="57"/>
      <c r="NG47" s="57"/>
      <c r="NH47" s="57"/>
      <c r="NI47" s="57"/>
      <c r="NJ47" s="57"/>
      <c r="NK47" s="57"/>
      <c r="NL47" s="57"/>
      <c r="NM47" s="57"/>
      <c r="NN47" s="57"/>
      <c r="NO47" s="57"/>
      <c r="NP47" s="57"/>
      <c r="NQ47" s="57"/>
      <c r="NR47" s="57"/>
      <c r="NS47" s="57"/>
      <c r="NT47" s="57"/>
      <c r="NU47" s="57"/>
      <c r="NV47" s="57"/>
      <c r="NW47" s="57"/>
      <c r="NX47" s="57"/>
      <c r="NY47" s="57"/>
      <c r="NZ47" s="57"/>
      <c r="OA47" s="57"/>
      <c r="OB47" s="57"/>
      <c r="OC47" s="57"/>
      <c r="OD47" s="57"/>
      <c r="OE47" s="57"/>
      <c r="OF47" s="57"/>
      <c r="OG47" s="57"/>
      <c r="OH47" s="57"/>
      <c r="OI47" s="57"/>
      <c r="OJ47" s="57"/>
      <c r="OK47" s="57"/>
      <c r="OL47" s="57"/>
      <c r="OM47" s="57"/>
      <c r="ON47" s="57"/>
      <c r="OO47" s="57"/>
      <c r="OP47" s="57"/>
      <c r="OQ47" s="57"/>
      <c r="OR47" s="57"/>
      <c r="OS47" s="57"/>
      <c r="OT47" s="57"/>
      <c r="OU47" s="57"/>
      <c r="OV47" s="57"/>
      <c r="OW47" s="57"/>
      <c r="OX47" s="57"/>
      <c r="OY47" s="57"/>
      <c r="OZ47" s="57"/>
      <c r="PA47" s="57"/>
      <c r="PB47" s="57"/>
      <c r="PC47" s="57"/>
      <c r="PD47" s="57"/>
      <c r="PE47" s="57"/>
      <c r="PF47" s="57"/>
      <c r="PG47" s="57"/>
      <c r="PH47" s="57"/>
      <c r="PI47" s="57"/>
      <c r="PJ47" s="57"/>
      <c r="PK47" s="57"/>
      <c r="PL47" s="57"/>
      <c r="PM47" s="57"/>
      <c r="PN47" s="57"/>
      <c r="PO47" s="57"/>
      <c r="PP47" s="57"/>
      <c r="PQ47" s="57"/>
      <c r="PR47" s="57"/>
      <c r="PS47" s="57"/>
      <c r="PT47" s="57"/>
      <c r="PU47" s="57"/>
      <c r="PV47" s="57"/>
      <c r="PW47" s="57"/>
      <c r="PX47" s="57"/>
      <c r="PY47" s="57"/>
      <c r="PZ47" s="57"/>
      <c r="QA47" s="57"/>
      <c r="QB47" s="57"/>
      <c r="QC47" s="57"/>
      <c r="QD47" s="57"/>
      <c r="QE47" s="57"/>
      <c r="QF47" s="57"/>
      <c r="QG47" s="57"/>
      <c r="QH47" s="57"/>
      <c r="QI47" s="57"/>
      <c r="QJ47" s="57"/>
      <c r="QK47" s="57"/>
      <c r="QL47" s="57"/>
      <c r="QM47" s="57"/>
      <c r="QN47" s="57"/>
      <c r="QO47" s="57"/>
      <c r="QP47" s="57"/>
      <c r="QQ47" s="57"/>
      <c r="QR47" s="57"/>
      <c r="QS47" s="57"/>
      <c r="QT47" s="57"/>
      <c r="QU47" s="57"/>
      <c r="QV47" s="57"/>
      <c r="QW47" s="57"/>
      <c r="QX47" s="57"/>
      <c r="QY47" s="57"/>
      <c r="QZ47" s="57"/>
      <c r="RA47" s="57"/>
      <c r="RB47" s="57"/>
      <c r="RC47" s="57"/>
      <c r="RD47" s="57"/>
      <c r="RE47" s="57"/>
      <c r="RF47" s="57"/>
      <c r="RG47" s="57"/>
      <c r="RH47" s="57"/>
      <c r="RI47" s="57"/>
      <c r="RJ47" s="57"/>
      <c r="RK47" s="57"/>
      <c r="RL47" s="57"/>
      <c r="RM47" s="57"/>
      <c r="RN47" s="57"/>
      <c r="RO47" s="57"/>
      <c r="RP47" s="57"/>
      <c r="RQ47" s="57"/>
      <c r="RR47" s="57"/>
      <c r="RS47" s="57"/>
      <c r="RT47" s="57"/>
      <c r="RU47" s="57"/>
      <c r="RV47" s="57"/>
      <c r="RW47" s="57"/>
      <c r="RX47" s="57"/>
      <c r="RY47" s="57"/>
      <c r="RZ47" s="57"/>
      <c r="SA47" s="57"/>
      <c r="SB47" s="57"/>
      <c r="SC47" s="57"/>
      <c r="SD47" s="57"/>
      <c r="SE47" s="57"/>
      <c r="SF47" s="57"/>
      <c r="SG47" s="57"/>
      <c r="SH47" s="57"/>
      <c r="SI47" s="57"/>
      <c r="SJ47" s="57"/>
      <c r="SK47" s="57"/>
      <c r="SL47" s="57"/>
      <c r="SM47" s="57"/>
      <c r="SN47" s="57"/>
      <c r="SO47" s="57"/>
      <c r="SP47" s="57"/>
      <c r="SQ47" s="57"/>
      <c r="SR47" s="57"/>
      <c r="SS47" s="57"/>
      <c r="ST47" s="57"/>
      <c r="SU47" s="57"/>
      <c r="SV47" s="57"/>
      <c r="SW47" s="57"/>
      <c r="SX47" s="57"/>
      <c r="SY47" s="57"/>
      <c r="SZ47" s="57"/>
      <c r="TA47" s="57"/>
      <c r="TB47" s="57"/>
      <c r="TC47" s="57"/>
      <c r="TD47" s="57"/>
      <c r="TE47" s="57"/>
      <c r="TF47" s="57"/>
      <c r="TG47" s="57"/>
      <c r="TH47" s="57"/>
      <c r="TI47" s="57"/>
      <c r="TJ47" s="57"/>
      <c r="TK47" s="57"/>
      <c r="TL47" s="57"/>
      <c r="TM47" s="57"/>
      <c r="TN47" s="57"/>
      <c r="TO47" s="57"/>
      <c r="TP47" s="57"/>
      <c r="TQ47" s="57"/>
      <c r="TR47" s="57"/>
      <c r="TS47" s="57"/>
      <c r="TT47" s="57"/>
      <c r="TU47" s="57"/>
      <c r="TV47" s="57"/>
      <c r="TW47" s="57"/>
      <c r="TX47" s="57"/>
      <c r="TY47" s="57"/>
      <c r="TZ47" s="57"/>
      <c r="UA47" s="57"/>
      <c r="UB47" s="57"/>
      <c r="UC47" s="57"/>
      <c r="UD47" s="57"/>
      <c r="UE47" s="57"/>
      <c r="UF47" s="57"/>
      <c r="UG47" s="57"/>
      <c r="UH47" s="57"/>
      <c r="UI47" s="57"/>
      <c r="UJ47" s="57"/>
      <c r="UK47" s="57"/>
      <c r="UL47" s="57"/>
      <c r="UM47" s="57"/>
      <c r="UN47" s="57"/>
      <c r="UO47" s="57"/>
      <c r="UP47" s="57"/>
      <c r="UQ47" s="57"/>
      <c r="UR47" s="57"/>
      <c r="US47" s="57"/>
      <c r="UT47" s="57"/>
      <c r="UU47" s="57"/>
      <c r="UV47" s="57"/>
      <c r="UW47" s="57"/>
      <c r="UX47" s="57"/>
      <c r="UY47" s="57"/>
      <c r="UZ47" s="57"/>
      <c r="VA47" s="57"/>
      <c r="VB47" s="57"/>
      <c r="VC47" s="57"/>
      <c r="VD47" s="57"/>
      <c r="VE47" s="57"/>
      <c r="VF47" s="57"/>
      <c r="VG47" s="57"/>
      <c r="VH47" s="57"/>
      <c r="VI47" s="57"/>
      <c r="VJ47" s="57"/>
      <c r="VK47" s="57"/>
      <c r="VL47" s="57"/>
      <c r="VM47" s="57"/>
      <c r="VN47" s="57"/>
      <c r="VO47" s="57"/>
      <c r="VP47" s="57"/>
      <c r="VQ47" s="57"/>
      <c r="VR47" s="57"/>
      <c r="VS47" s="57"/>
      <c r="VT47" s="57"/>
      <c r="VU47" s="57"/>
      <c r="VV47" s="57"/>
      <c r="VW47" s="57"/>
      <c r="VX47" s="57"/>
      <c r="VY47" s="57"/>
      <c r="VZ47" s="57"/>
      <c r="WA47" s="57"/>
      <c r="WB47" s="57"/>
      <c r="WC47" s="57"/>
      <c r="WD47" s="57"/>
      <c r="WE47" s="57"/>
      <c r="WF47" s="57"/>
      <c r="WG47" s="57"/>
      <c r="WH47" s="57"/>
      <c r="WI47" s="57"/>
      <c r="WJ47" s="57"/>
      <c r="WK47" s="57"/>
      <c r="WL47" s="57"/>
      <c r="WM47" s="57"/>
      <c r="WN47" s="57"/>
      <c r="WO47" s="57"/>
      <c r="WP47" s="57"/>
      <c r="WQ47" s="57"/>
      <c r="WR47" s="57"/>
      <c r="WS47" s="57"/>
      <c r="WT47" s="57"/>
      <c r="WU47" s="57"/>
      <c r="WV47" s="57"/>
      <c r="WW47" s="57"/>
      <c r="WX47" s="57"/>
      <c r="WY47" s="57"/>
      <c r="WZ47" s="57"/>
      <c r="XA47" s="57"/>
      <c r="XB47" s="57"/>
      <c r="XC47" s="57"/>
      <c r="XD47" s="57"/>
      <c r="XE47" s="57"/>
      <c r="XF47" s="57"/>
      <c r="XG47" s="57"/>
      <c r="XH47" s="57"/>
      <c r="XI47" s="57"/>
      <c r="XJ47" s="57"/>
      <c r="XK47" s="57"/>
      <c r="XL47" s="57"/>
      <c r="XM47" s="57"/>
      <c r="XN47" s="57"/>
      <c r="XO47" s="57"/>
      <c r="XP47" s="57"/>
      <c r="XQ47" s="57"/>
      <c r="XR47" s="57"/>
      <c r="XS47" s="57"/>
      <c r="XT47" s="57"/>
      <c r="XU47" s="57"/>
      <c r="XV47" s="57"/>
      <c r="XW47" s="57"/>
      <c r="XX47" s="57"/>
      <c r="XY47" s="57"/>
      <c r="XZ47" s="57"/>
      <c r="YA47" s="57"/>
      <c r="YB47" s="57"/>
      <c r="YC47" s="57"/>
      <c r="YD47" s="57"/>
      <c r="YE47" s="57"/>
      <c r="YF47" s="57"/>
      <c r="YG47" s="57"/>
      <c r="YH47" s="57"/>
      <c r="YI47" s="57"/>
      <c r="YJ47" s="57"/>
      <c r="YK47" s="57"/>
      <c r="YL47" s="57"/>
      <c r="YM47" s="57"/>
      <c r="YN47" s="57"/>
      <c r="YO47" s="57"/>
      <c r="YP47" s="57"/>
      <c r="YQ47" s="57"/>
      <c r="YR47" s="57"/>
      <c r="YS47" s="57"/>
      <c r="YT47" s="57"/>
      <c r="YU47" s="57"/>
      <c r="YV47" s="57"/>
      <c r="YW47" s="57"/>
      <c r="YX47" s="57"/>
      <c r="YY47" s="57"/>
      <c r="YZ47" s="57"/>
      <c r="ZA47" s="57"/>
      <c r="ZB47" s="57"/>
      <c r="ZC47" s="57"/>
      <c r="ZD47" s="57"/>
      <c r="ZE47" s="57"/>
      <c r="ZF47" s="57"/>
      <c r="ZG47" s="57"/>
      <c r="ZH47" s="57"/>
      <c r="ZI47" s="57"/>
      <c r="ZJ47" s="57"/>
      <c r="ZK47" s="57"/>
      <c r="ZL47" s="57"/>
      <c r="ZM47" s="57"/>
      <c r="ZN47" s="57"/>
      <c r="ZO47" s="57"/>
      <c r="ZP47" s="57"/>
      <c r="ZQ47" s="57"/>
      <c r="ZR47" s="57"/>
      <c r="ZS47" s="57"/>
      <c r="ZT47" s="57"/>
      <c r="ZU47" s="57"/>
      <c r="ZV47" s="57"/>
      <c r="ZW47" s="57"/>
      <c r="ZX47" s="57"/>
      <c r="ZY47" s="57"/>
      <c r="ZZ47" s="57"/>
      <c r="AAA47" s="57"/>
      <c r="AAB47" s="57"/>
      <c r="AAC47" s="57"/>
      <c r="AAD47" s="57"/>
      <c r="AAE47" s="57"/>
      <c r="AAF47" s="57"/>
      <c r="AAG47" s="57"/>
      <c r="AAH47" s="57"/>
      <c r="AAI47" s="57"/>
      <c r="AAJ47" s="57"/>
      <c r="AAK47" s="57"/>
      <c r="AAL47" s="57"/>
      <c r="AAM47" s="57"/>
      <c r="AAN47" s="57"/>
      <c r="AAO47" s="57"/>
      <c r="AAP47" s="57"/>
      <c r="AAQ47" s="57"/>
      <c r="AAR47" s="57"/>
      <c r="AAS47" s="57"/>
      <c r="AAT47" s="57"/>
      <c r="AAU47" s="57"/>
      <c r="AAV47" s="57"/>
      <c r="AAW47" s="57"/>
      <c r="AAX47" s="57"/>
      <c r="AAY47" s="57"/>
      <c r="AAZ47" s="57"/>
      <c r="ABA47" s="57"/>
      <c r="ABB47" s="57"/>
      <c r="ABC47" s="57"/>
      <c r="ABD47" s="57"/>
      <c r="ABE47" s="57"/>
      <c r="ABF47" s="57"/>
      <c r="ABG47" s="57"/>
      <c r="ABH47" s="57"/>
      <c r="ABI47" s="57"/>
      <c r="ABJ47" s="57"/>
      <c r="ABK47" s="57"/>
      <c r="ABL47" s="57"/>
      <c r="ABM47" s="57"/>
      <c r="ABN47" s="57"/>
      <c r="ABO47" s="57"/>
      <c r="ABP47" s="57"/>
      <c r="ABQ47" s="57"/>
      <c r="ABR47" s="57"/>
      <c r="ABS47" s="57"/>
      <c r="ABT47" s="57"/>
      <c r="ABU47" s="57"/>
      <c r="ABV47" s="57"/>
      <c r="ABW47" s="57"/>
      <c r="ABX47" s="57"/>
      <c r="ABY47" s="57"/>
      <c r="ABZ47" s="57"/>
      <c r="ACA47" s="57"/>
      <c r="ACB47" s="57"/>
      <c r="ACC47" s="57"/>
      <c r="ACD47" s="57"/>
      <c r="ACE47" s="57"/>
      <c r="ACF47" s="57"/>
      <c r="ACG47" s="57"/>
      <c r="ACH47" s="57"/>
      <c r="ACI47" s="57"/>
      <c r="ACJ47" s="57"/>
      <c r="ACK47" s="57"/>
      <c r="ACL47" s="57"/>
      <c r="ACM47" s="57"/>
      <c r="ACN47" s="57"/>
      <c r="ACO47" s="57"/>
      <c r="ACP47" s="57"/>
      <c r="ACQ47" s="57"/>
      <c r="ACR47" s="57"/>
      <c r="ACS47" s="57"/>
      <c r="ACT47" s="57"/>
      <c r="ACU47" s="57"/>
      <c r="ACV47" s="57"/>
      <c r="ACW47" s="57"/>
      <c r="ACX47" s="57"/>
      <c r="ACY47" s="57"/>
      <c r="ACZ47" s="57"/>
      <c r="ADA47" s="57"/>
      <c r="ADB47" s="57"/>
      <c r="ADC47" s="57"/>
      <c r="ADD47" s="57"/>
      <c r="ADE47" s="57"/>
      <c r="ADF47" s="57"/>
      <c r="ADG47" s="57"/>
      <c r="ADH47" s="57"/>
      <c r="ADI47" s="57"/>
      <c r="ADJ47" s="57"/>
      <c r="ADK47" s="57"/>
      <c r="ADL47" s="57"/>
      <c r="ADM47" s="57"/>
      <c r="ADN47" s="57"/>
      <c r="ADO47" s="57"/>
      <c r="ADP47" s="57"/>
      <c r="ADQ47" s="57"/>
      <c r="ADR47" s="57"/>
      <c r="ADS47" s="57"/>
      <c r="ADT47" s="57"/>
      <c r="ADU47" s="57"/>
      <c r="ADV47" s="57"/>
      <c r="ADW47" s="57"/>
      <c r="ADX47" s="57"/>
      <c r="ADY47" s="57"/>
      <c r="ADZ47" s="57"/>
      <c r="AEA47" s="57"/>
      <c r="AEB47" s="57"/>
      <c r="AEC47" s="57"/>
      <c r="AED47" s="57"/>
      <c r="AEE47" s="57"/>
      <c r="AEF47" s="57"/>
      <c r="AEG47" s="57"/>
      <c r="AEH47" s="57"/>
      <c r="AEI47" s="57"/>
      <c r="AEJ47" s="57"/>
      <c r="AEK47" s="57"/>
      <c r="AEL47" s="57"/>
      <c r="AEM47" s="57"/>
      <c r="AEN47" s="57"/>
      <c r="AEO47" s="57"/>
      <c r="AEP47" s="57"/>
      <c r="AEQ47" s="57"/>
      <c r="AER47" s="57"/>
      <c r="AES47" s="57"/>
      <c r="AET47" s="57"/>
      <c r="AEU47" s="57"/>
      <c r="AEV47" s="57"/>
      <c r="AEW47" s="57"/>
      <c r="AEX47" s="57"/>
      <c r="AEY47" s="57"/>
      <c r="AEZ47" s="57"/>
      <c r="AFA47" s="57"/>
      <c r="AFB47" s="57"/>
      <c r="AFC47" s="57"/>
      <c r="AFD47" s="57"/>
      <c r="AFE47" s="57"/>
      <c r="AFF47" s="57"/>
      <c r="AFG47" s="57"/>
      <c r="AFH47" s="57"/>
      <c r="AFI47" s="57"/>
      <c r="AFJ47" s="57"/>
      <c r="AFK47" s="57"/>
      <c r="AFL47" s="57"/>
      <c r="AFM47" s="57"/>
      <c r="AFN47" s="57"/>
      <c r="AFO47" s="57"/>
      <c r="AFP47" s="57"/>
      <c r="AFQ47" s="57"/>
      <c r="AFR47" s="57"/>
      <c r="AFS47" s="57"/>
      <c r="AFT47" s="57"/>
      <c r="AFU47" s="57"/>
      <c r="AFV47" s="57"/>
      <c r="AFW47" s="57"/>
      <c r="AFX47" s="57"/>
      <c r="AFY47" s="57"/>
      <c r="AFZ47" s="57"/>
      <c r="AGA47" s="57"/>
      <c r="AGB47" s="57"/>
      <c r="AGC47" s="57"/>
      <c r="AGD47" s="57"/>
      <c r="AGE47" s="57"/>
      <c r="AGF47" s="57"/>
      <c r="AGG47" s="57"/>
      <c r="AGH47" s="57"/>
      <c r="AGI47" s="57"/>
      <c r="AGJ47" s="57"/>
      <c r="AGK47" s="57"/>
      <c r="AGL47" s="57"/>
      <c r="AGM47" s="57"/>
      <c r="AGN47" s="57"/>
      <c r="AGO47" s="57"/>
      <c r="AGP47" s="57"/>
      <c r="AGQ47" s="57"/>
      <c r="AGR47" s="57"/>
      <c r="AGS47" s="57"/>
      <c r="AGT47" s="57"/>
      <c r="AGU47" s="57"/>
      <c r="AGV47" s="57"/>
      <c r="AGW47" s="57"/>
      <c r="AGX47" s="57"/>
      <c r="AGY47" s="57"/>
      <c r="AGZ47" s="57"/>
      <c r="AHA47" s="57"/>
      <c r="AHB47" s="57"/>
      <c r="AHC47" s="57"/>
      <c r="AHD47" s="57"/>
      <c r="AHE47" s="57"/>
      <c r="AHF47" s="57"/>
      <c r="AHG47" s="57"/>
      <c r="AHH47" s="57"/>
      <c r="AHI47" s="57"/>
      <c r="AHJ47" s="57"/>
      <c r="AHK47" s="57"/>
      <c r="AHL47" s="57"/>
      <c r="AHM47" s="57"/>
      <c r="AHN47" s="57"/>
      <c r="AHO47" s="57"/>
      <c r="AHP47" s="57"/>
      <c r="AHQ47" s="57"/>
      <c r="AHR47" s="57"/>
      <c r="AHS47" s="57"/>
      <c r="AHT47" s="57"/>
      <c r="AHU47" s="57"/>
      <c r="AHV47" s="57"/>
      <c r="AHW47" s="57"/>
      <c r="AHX47" s="57"/>
      <c r="AHY47" s="57"/>
      <c r="AHZ47" s="57"/>
      <c r="AIA47" s="57"/>
      <c r="AIB47" s="57"/>
      <c r="AIC47" s="57"/>
    </row>
    <row r="48" spans="1:913" s="58" customFormat="1" ht="15.75" x14ac:dyDescent="0.25">
      <c r="A48" s="143" t="s">
        <v>88</v>
      </c>
      <c r="B48" s="144"/>
      <c r="C48" s="145"/>
      <c r="D48" s="59"/>
      <c r="E48" s="59"/>
      <c r="F48" s="59"/>
      <c r="G48" s="59"/>
      <c r="H48" s="60">
        <f>H22+H32+H47</f>
        <v>20741.73</v>
      </c>
      <c r="I48" s="60">
        <f>I22+I32+I47</f>
        <v>18823.830000000002</v>
      </c>
      <c r="J48" s="60">
        <f>J22+J32+J47</f>
        <v>17910.91</v>
      </c>
      <c r="K48" s="60">
        <f>K22+K32+K47</f>
        <v>847</v>
      </c>
      <c r="L48" s="60"/>
      <c r="M48" s="60">
        <f>M22+M32+M47</f>
        <v>54963696.290000007</v>
      </c>
      <c r="N48" s="60"/>
      <c r="O48" s="60"/>
      <c r="P48" s="60"/>
      <c r="Q48" s="60">
        <f>Q22+Q32+Q47</f>
        <v>54963696.290000007</v>
      </c>
      <c r="R48" s="30">
        <f t="shared" si="1"/>
        <v>2919.8997382573048</v>
      </c>
      <c r="S48" s="61"/>
      <c r="T48" s="62"/>
      <c r="U48" s="62"/>
      <c r="V48" s="62"/>
    </row>
  </sheetData>
  <mergeCells count="33">
    <mergeCell ref="Q1:U6"/>
    <mergeCell ref="B7:T7"/>
    <mergeCell ref="A8:A11"/>
    <mergeCell ref="B8:B11"/>
    <mergeCell ref="C8:D8"/>
    <mergeCell ref="E8:E11"/>
    <mergeCell ref="F8:F11"/>
    <mergeCell ref="G8:G11"/>
    <mergeCell ref="H8:H10"/>
    <mergeCell ref="I8:J8"/>
    <mergeCell ref="K8:K10"/>
    <mergeCell ref="L8:L10"/>
    <mergeCell ref="M8:Q8"/>
    <mergeCell ref="R8:R10"/>
    <mergeCell ref="S8:S10"/>
    <mergeCell ref="T8:T10"/>
    <mergeCell ref="U8:U10"/>
    <mergeCell ref="V8:V10"/>
    <mergeCell ref="C9:C11"/>
    <mergeCell ref="D9:D11"/>
    <mergeCell ref="I9:I10"/>
    <mergeCell ref="J9:J10"/>
    <mergeCell ref="M9:M10"/>
    <mergeCell ref="N9:N10"/>
    <mergeCell ref="O9:P9"/>
    <mergeCell ref="Q9:Q10"/>
    <mergeCell ref="A34:V34"/>
    <mergeCell ref="A48:C48"/>
    <mergeCell ref="A13:U13"/>
    <mergeCell ref="A14:U14"/>
    <mergeCell ref="A23:V23"/>
    <mergeCell ref="A24:V24"/>
    <mergeCell ref="A33:V33"/>
  </mergeCells>
  <pageMargins left="0.25" right="0.25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77"/>
  <sheetViews>
    <sheetView view="pageBreakPreview" zoomScale="86" workbookViewId="0">
      <selection activeCell="A14" sqref="A14:R14"/>
    </sheetView>
  </sheetViews>
  <sheetFormatPr defaultRowHeight="14.25" x14ac:dyDescent="0.2"/>
  <cols>
    <col min="1" max="1" width="5" style="64" customWidth="1"/>
    <col min="2" max="2" width="24.5703125" style="65" customWidth="1"/>
    <col min="3" max="3" width="16.85546875" style="65" customWidth="1"/>
    <col min="4" max="4" width="17" style="65" customWidth="1"/>
    <col min="5" max="5" width="17.28515625" style="65" bestFit="1" customWidth="1"/>
    <col min="6" max="6" width="12.28515625" style="65" customWidth="1"/>
    <col min="7" max="7" width="17.5703125" style="65" customWidth="1"/>
    <col min="8" max="8" width="18" style="65" customWidth="1"/>
    <col min="9" max="9" width="18.85546875" style="65" customWidth="1"/>
    <col min="10" max="10" width="15.28515625" style="65" customWidth="1"/>
    <col min="11" max="11" width="17" style="65" customWidth="1"/>
    <col min="12" max="12" width="15.140625" style="65" customWidth="1"/>
    <col min="13" max="13" width="14.85546875" style="65" customWidth="1"/>
    <col min="14" max="14" width="13.28515625" style="65" customWidth="1"/>
    <col min="15" max="15" width="13.42578125" style="65" customWidth="1"/>
    <col min="16" max="16" width="17" style="65" customWidth="1"/>
    <col min="17" max="17" width="17.140625" style="65" customWidth="1"/>
    <col min="18" max="18" width="17.28515625" style="65" customWidth="1"/>
    <col min="19" max="19" width="3.7109375" style="65" hidden="1" customWidth="1"/>
    <col min="20" max="20" width="15.42578125" style="63" bestFit="1" customWidth="1"/>
    <col min="21" max="16384" width="9.140625" style="63"/>
  </cols>
  <sheetData>
    <row r="1" spans="1:52" ht="11.25" customHeight="1" x14ac:dyDescent="0.2">
      <c r="P1" s="160"/>
      <c r="Q1" s="160"/>
      <c r="R1" s="160"/>
      <c r="S1" s="160"/>
    </row>
    <row r="2" spans="1:52" ht="14.25" customHeight="1" x14ac:dyDescent="0.2">
      <c r="P2" s="160" t="s">
        <v>172</v>
      </c>
      <c r="Q2" s="160"/>
      <c r="R2" s="160"/>
      <c r="S2" s="160"/>
    </row>
    <row r="3" spans="1:52" ht="14.25" customHeight="1" x14ac:dyDescent="0.2">
      <c r="P3" s="160"/>
      <c r="Q3" s="160"/>
      <c r="R3" s="160"/>
      <c r="S3" s="160"/>
    </row>
    <row r="4" spans="1:52" ht="14.25" customHeight="1" x14ac:dyDescent="0.2">
      <c r="P4" s="160"/>
      <c r="Q4" s="160"/>
      <c r="R4" s="160"/>
      <c r="S4" s="160"/>
    </row>
    <row r="5" spans="1:52" ht="14.25" customHeight="1" x14ac:dyDescent="0.2">
      <c r="P5" s="160"/>
      <c r="Q5" s="160"/>
      <c r="R5" s="160"/>
      <c r="S5" s="160"/>
    </row>
    <row r="6" spans="1:52" ht="14.25" customHeight="1" x14ac:dyDescent="0.2">
      <c r="P6" s="160"/>
      <c r="Q6" s="160"/>
      <c r="R6" s="160"/>
      <c r="S6" s="160"/>
    </row>
    <row r="7" spans="1:52" ht="1.5" customHeight="1" x14ac:dyDescent="0.2">
      <c r="P7" s="160"/>
      <c r="Q7" s="160"/>
      <c r="R7" s="160"/>
      <c r="S7" s="160"/>
    </row>
    <row r="8" spans="1:52" ht="60.75" customHeight="1" x14ac:dyDescent="0.2">
      <c r="A8" s="161" t="s">
        <v>89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</row>
    <row r="9" spans="1:52" ht="15.75" customHeight="1" x14ac:dyDescent="0.2"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52" ht="124.5" customHeight="1" x14ac:dyDescent="0.2">
      <c r="A10" s="67" t="s">
        <v>90</v>
      </c>
      <c r="B10" s="68" t="s">
        <v>91</v>
      </c>
      <c r="C10" s="69" t="s">
        <v>92</v>
      </c>
      <c r="D10" s="69" t="s">
        <v>93</v>
      </c>
      <c r="E10" s="69" t="s">
        <v>94</v>
      </c>
      <c r="F10" s="163" t="s">
        <v>95</v>
      </c>
      <c r="G10" s="163"/>
      <c r="H10" s="163" t="s">
        <v>96</v>
      </c>
      <c r="I10" s="163"/>
      <c r="J10" s="163" t="s">
        <v>97</v>
      </c>
      <c r="K10" s="163"/>
      <c r="L10" s="163" t="s">
        <v>98</v>
      </c>
      <c r="M10" s="163"/>
      <c r="N10" s="164" t="s">
        <v>99</v>
      </c>
      <c r="O10" s="164"/>
      <c r="P10" s="68" t="s">
        <v>100</v>
      </c>
      <c r="Q10" s="70" t="s">
        <v>101</v>
      </c>
      <c r="R10" s="70" t="s">
        <v>102</v>
      </c>
      <c r="S10" s="71"/>
    </row>
    <row r="11" spans="1:52" ht="15" x14ac:dyDescent="0.2">
      <c r="A11" s="72"/>
      <c r="B11" s="73" t="s">
        <v>103</v>
      </c>
      <c r="C11" s="68" t="s">
        <v>29</v>
      </c>
      <c r="D11" s="68" t="s">
        <v>29</v>
      </c>
      <c r="E11" s="68" t="s">
        <v>29</v>
      </c>
      <c r="F11" s="68" t="s">
        <v>104</v>
      </c>
      <c r="G11" s="68" t="s">
        <v>29</v>
      </c>
      <c r="H11" s="68" t="s">
        <v>105</v>
      </c>
      <c r="I11" s="68" t="s">
        <v>29</v>
      </c>
      <c r="J11" s="68" t="s">
        <v>104</v>
      </c>
      <c r="K11" s="68" t="s">
        <v>29</v>
      </c>
      <c r="L11" s="68" t="s">
        <v>104</v>
      </c>
      <c r="M11" s="68" t="s">
        <v>29</v>
      </c>
      <c r="N11" s="68" t="s">
        <v>106</v>
      </c>
      <c r="O11" s="68" t="s">
        <v>29</v>
      </c>
      <c r="P11" s="68" t="s">
        <v>29</v>
      </c>
      <c r="Q11" s="68" t="s">
        <v>29</v>
      </c>
      <c r="R11" s="68" t="s">
        <v>29</v>
      </c>
      <c r="S11" s="71"/>
    </row>
    <row r="12" spans="1:52" ht="15" x14ac:dyDescent="0.25">
      <c r="A12" s="74">
        <v>1</v>
      </c>
      <c r="B12" s="68">
        <v>2</v>
      </c>
      <c r="C12" s="68">
        <v>3</v>
      </c>
      <c r="D12" s="68">
        <v>4</v>
      </c>
      <c r="E12" s="68">
        <v>5</v>
      </c>
      <c r="F12" s="68">
        <v>6</v>
      </c>
      <c r="G12" s="68">
        <v>7</v>
      </c>
      <c r="H12" s="68">
        <v>8</v>
      </c>
      <c r="I12" s="68">
        <v>9</v>
      </c>
      <c r="J12" s="68">
        <v>10</v>
      </c>
      <c r="K12" s="68">
        <v>11</v>
      </c>
      <c r="L12" s="68">
        <v>12</v>
      </c>
      <c r="M12" s="68">
        <v>13</v>
      </c>
      <c r="N12" s="68">
        <v>14</v>
      </c>
      <c r="O12" s="68">
        <v>15</v>
      </c>
      <c r="P12" s="68">
        <v>16</v>
      </c>
      <c r="Q12" s="68">
        <v>17</v>
      </c>
      <c r="R12" s="68">
        <v>18</v>
      </c>
      <c r="S12" s="71"/>
    </row>
    <row r="13" spans="1:52" ht="15" customHeight="1" x14ac:dyDescent="0.2">
      <c r="A13" s="153" t="s">
        <v>107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75"/>
    </row>
    <row r="14" spans="1:52" ht="15" customHeight="1" x14ac:dyDescent="0.2">
      <c r="A14" s="153" t="s">
        <v>32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75"/>
    </row>
    <row r="15" spans="1:52" s="76" customFormat="1" ht="31.5" customHeight="1" x14ac:dyDescent="0.2">
      <c r="A15" s="12">
        <v>1</v>
      </c>
      <c r="B15" s="13" t="s">
        <v>108</v>
      </c>
      <c r="C15" s="17">
        <v>4855370.8</v>
      </c>
      <c r="D15" s="15">
        <f>C15-Q15-R15</f>
        <v>4508697.3248800002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15">
        <f t="shared" ref="Q15:Q46" si="0">C15*0.05</f>
        <v>242768.54</v>
      </c>
      <c r="R15" s="78">
        <f t="shared" ref="R15:R21" si="1">C15*0.0214</f>
        <v>103904.93511999999</v>
      </c>
      <c r="S15" s="79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</row>
    <row r="16" spans="1:52" s="76" customFormat="1" ht="28.5" customHeight="1" x14ac:dyDescent="0.2">
      <c r="A16" s="12">
        <v>2</v>
      </c>
      <c r="B16" s="13" t="s">
        <v>109</v>
      </c>
      <c r="C16" s="17">
        <v>9392857.8900000006</v>
      </c>
      <c r="D16" s="15">
        <v>1197492.75</v>
      </c>
      <c r="E16" s="81"/>
      <c r="F16" s="24">
        <v>751</v>
      </c>
      <c r="G16" s="82">
        <v>7524715.0899999999</v>
      </c>
      <c r="H16" s="81"/>
      <c r="I16" s="81"/>
      <c r="J16" s="81"/>
      <c r="K16" s="81"/>
      <c r="L16" s="81"/>
      <c r="M16" s="81"/>
      <c r="N16" s="81"/>
      <c r="O16" s="81"/>
      <c r="P16" s="81"/>
      <c r="Q16" s="15">
        <f t="shared" si="0"/>
        <v>469642.89450000005</v>
      </c>
      <c r="R16" s="78">
        <f t="shared" si="1"/>
        <v>201007.15884600001</v>
      </c>
      <c r="S16" s="79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</row>
    <row r="17" spans="1:52" s="76" customFormat="1" ht="30.75" customHeight="1" x14ac:dyDescent="0.2">
      <c r="A17" s="20">
        <v>3</v>
      </c>
      <c r="B17" s="21" t="s">
        <v>110</v>
      </c>
      <c r="C17" s="15">
        <v>866911.5</v>
      </c>
      <c r="D17" s="15">
        <v>805014.01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15">
        <f t="shared" si="0"/>
        <v>43345.575000000004</v>
      </c>
      <c r="R17" s="78">
        <f t="shared" si="1"/>
        <v>18551.9061</v>
      </c>
      <c r="S17" s="79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</row>
    <row r="18" spans="1:52" s="76" customFormat="1" ht="32.25" customHeight="1" x14ac:dyDescent="0.2">
      <c r="A18" s="12">
        <v>4</v>
      </c>
      <c r="B18" s="22" t="s">
        <v>111</v>
      </c>
      <c r="C18" s="15">
        <v>785001</v>
      </c>
      <c r="D18" s="15">
        <f t="shared" ref="D18:D21" si="2">C18-Q18-R18</f>
        <v>728951.92859999998</v>
      </c>
      <c r="E18" s="81"/>
      <c r="F18" s="83"/>
      <c r="G18" s="83"/>
      <c r="H18" s="81"/>
      <c r="I18" s="81"/>
      <c r="J18" s="81"/>
      <c r="K18" s="81"/>
      <c r="L18" s="81"/>
      <c r="M18" s="81"/>
      <c r="N18" s="81"/>
      <c r="O18" s="81"/>
      <c r="P18" s="81"/>
      <c r="Q18" s="15">
        <f t="shared" si="0"/>
        <v>39250.050000000003</v>
      </c>
      <c r="R18" s="78">
        <f t="shared" si="1"/>
        <v>16799.021399999998</v>
      </c>
      <c r="S18" s="79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</row>
    <row r="19" spans="1:52" s="76" customFormat="1" ht="32.25" customHeight="1" x14ac:dyDescent="0.2">
      <c r="A19" s="12">
        <v>5</v>
      </c>
      <c r="B19" s="22" t="s">
        <v>112</v>
      </c>
      <c r="C19" s="15">
        <v>593399.6</v>
      </c>
      <c r="D19" s="15">
        <f t="shared" si="2"/>
        <v>551030.86855999997</v>
      </c>
      <c r="E19" s="81"/>
      <c r="F19" s="83"/>
      <c r="G19" s="83"/>
      <c r="H19" s="81"/>
      <c r="I19" s="81"/>
      <c r="J19" s="81"/>
      <c r="K19" s="81"/>
      <c r="L19" s="81"/>
      <c r="M19" s="81"/>
      <c r="N19" s="81"/>
      <c r="O19" s="81"/>
      <c r="P19" s="81"/>
      <c r="Q19" s="15">
        <f t="shared" si="0"/>
        <v>29669.98</v>
      </c>
      <c r="R19" s="78">
        <f t="shared" si="1"/>
        <v>12698.751439999998</v>
      </c>
      <c r="S19" s="79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</row>
    <row r="20" spans="1:52" s="76" customFormat="1" ht="32.25" customHeight="1" x14ac:dyDescent="0.2">
      <c r="A20" s="12">
        <v>6</v>
      </c>
      <c r="B20" s="22" t="s">
        <v>48</v>
      </c>
      <c r="C20" s="15">
        <v>656384.1</v>
      </c>
      <c r="D20" s="15">
        <v>609518.27</v>
      </c>
      <c r="E20" s="81"/>
      <c r="F20" s="83"/>
      <c r="G20" s="83"/>
      <c r="H20" s="81"/>
      <c r="I20" s="81"/>
      <c r="J20" s="81"/>
      <c r="K20" s="81"/>
      <c r="L20" s="81"/>
      <c r="M20" s="81"/>
      <c r="N20" s="81"/>
      <c r="O20" s="81"/>
      <c r="P20" s="81"/>
      <c r="Q20" s="15">
        <f t="shared" si="0"/>
        <v>32819.205000000002</v>
      </c>
      <c r="R20" s="78">
        <f t="shared" si="1"/>
        <v>14046.619739999998</v>
      </c>
      <c r="S20" s="79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</row>
    <row r="21" spans="1:52" s="76" customFormat="1" ht="32.25" customHeight="1" x14ac:dyDescent="0.2">
      <c r="A21" s="12">
        <v>7</v>
      </c>
      <c r="B21" s="22" t="s">
        <v>49</v>
      </c>
      <c r="C21" s="15">
        <v>1859650.8</v>
      </c>
      <c r="D21" s="15">
        <f t="shared" si="2"/>
        <v>1726871.73288</v>
      </c>
      <c r="E21" s="81"/>
      <c r="F21" s="83"/>
      <c r="G21" s="83"/>
      <c r="H21" s="81"/>
      <c r="I21" s="81"/>
      <c r="J21" s="81"/>
      <c r="K21" s="81"/>
      <c r="L21" s="81"/>
      <c r="M21" s="81"/>
      <c r="N21" s="81"/>
      <c r="O21" s="81"/>
      <c r="P21" s="81"/>
      <c r="Q21" s="15">
        <f t="shared" si="0"/>
        <v>92982.540000000008</v>
      </c>
      <c r="R21" s="78">
        <f t="shared" si="1"/>
        <v>39796.527119999999</v>
      </c>
      <c r="S21" s="79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</row>
    <row r="22" spans="1:52" ht="21.75" customHeight="1" x14ac:dyDescent="0.2">
      <c r="A22" s="84"/>
      <c r="B22" s="85" t="s">
        <v>113</v>
      </c>
      <c r="C22" s="86">
        <f>SUM(C15:C21)</f>
        <v>19009575.690000001</v>
      </c>
      <c r="D22" s="86">
        <f>SUM(D15:D21)</f>
        <v>10127576.884920001</v>
      </c>
      <c r="E22" s="63"/>
      <c r="F22" s="86">
        <f t="shared" ref="F22:G22" si="3">SUM(F15:F21)</f>
        <v>751</v>
      </c>
      <c r="G22" s="86">
        <f t="shared" si="3"/>
        <v>7524715.0899999999</v>
      </c>
      <c r="H22" s="86"/>
      <c r="I22" s="86"/>
      <c r="J22" s="86"/>
      <c r="K22" s="86"/>
      <c r="L22" s="86"/>
      <c r="M22" s="86"/>
      <c r="N22" s="86"/>
      <c r="O22" s="86"/>
      <c r="P22" s="86"/>
      <c r="Q22" s="86">
        <v>950478.79</v>
      </c>
      <c r="R22" s="86">
        <v>406804.93</v>
      </c>
      <c r="S22" s="87"/>
      <c r="T22" s="88"/>
    </row>
    <row r="23" spans="1:52" ht="14.25" customHeight="1" x14ac:dyDescent="0.2">
      <c r="A23" s="156" t="s">
        <v>114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7"/>
      <c r="S23" s="90"/>
    </row>
    <row r="24" spans="1:52" ht="15" customHeight="1" x14ac:dyDescent="0.2">
      <c r="A24" s="153" t="s">
        <v>115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75"/>
    </row>
    <row r="25" spans="1:52" customFormat="1" ht="29.25" customHeight="1" x14ac:dyDescent="0.25">
      <c r="A25" s="20">
        <v>1</v>
      </c>
      <c r="B25" s="13" t="s">
        <v>116</v>
      </c>
      <c r="C25" s="15">
        <f t="shared" ref="C25:C31" si="4">D25+E25+G25+I25+K25+M25+O25+P25+Q25+R25</f>
        <v>939667.19808</v>
      </c>
      <c r="D25" s="15"/>
      <c r="E25" s="15"/>
      <c r="F25" s="15"/>
      <c r="G25" s="15"/>
      <c r="H25" s="15"/>
      <c r="I25" s="15"/>
      <c r="J25" s="15">
        <v>523.20000000000005</v>
      </c>
      <c r="K25" s="15">
        <v>872574.96</v>
      </c>
      <c r="L25" s="15"/>
      <c r="M25" s="15"/>
      <c r="N25" s="15"/>
      <c r="O25" s="15"/>
      <c r="P25" s="15"/>
      <c r="Q25" s="15">
        <f>Перечень!Q25*5/100</f>
        <v>46983.360000000001</v>
      </c>
      <c r="R25" s="78">
        <f>Перечень!Q25*2.14/100</f>
        <v>20108.878079999999</v>
      </c>
      <c r="S25" s="91"/>
    </row>
    <row r="26" spans="1:52" customFormat="1" ht="32.25" customHeight="1" x14ac:dyDescent="0.25">
      <c r="A26" s="20">
        <v>2</v>
      </c>
      <c r="B26" s="13" t="s">
        <v>117</v>
      </c>
      <c r="C26" s="15">
        <f t="shared" si="4"/>
        <v>1150843</v>
      </c>
      <c r="D26" s="15">
        <f>Перечень!Q26-Q26-R26</f>
        <v>1068672.8098000002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>
        <f>Перечень!Q26*5/100</f>
        <v>57542.15</v>
      </c>
      <c r="R26" s="78">
        <f>Перечень!Q26*2.14/100</f>
        <v>24628.040199999999</v>
      </c>
      <c r="S26" s="91"/>
    </row>
    <row r="27" spans="1:52" customFormat="1" ht="31.5" customHeight="1" x14ac:dyDescent="0.25">
      <c r="A27" s="20">
        <v>3</v>
      </c>
      <c r="B27" s="13" t="s">
        <v>118</v>
      </c>
      <c r="C27" s="15">
        <f t="shared" si="4"/>
        <v>2324311.5</v>
      </c>
      <c r="D27" s="15">
        <f>Перечень!Q27-Q27-R27</f>
        <v>2158355.6588999997</v>
      </c>
      <c r="E27" s="6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>
        <f>Перечень!Q27*5/100</f>
        <v>116215.575</v>
      </c>
      <c r="R27" s="78">
        <f>Перечень!Q27*2.14/100</f>
        <v>49740.266100000001</v>
      </c>
      <c r="S27" s="91"/>
    </row>
    <row r="28" spans="1:52" customFormat="1" ht="30" x14ac:dyDescent="0.25">
      <c r="A28" s="92">
        <v>4</v>
      </c>
      <c r="B28" s="93" t="s">
        <v>119</v>
      </c>
      <c r="C28" s="94">
        <f t="shared" si="4"/>
        <v>2812507.2040799996</v>
      </c>
      <c r="D28" s="94">
        <v>2553691.0499999998</v>
      </c>
      <c r="E28" s="94">
        <v>58003.14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>
        <f>Перечень!Q28*5/100</f>
        <v>140625.35999999999</v>
      </c>
      <c r="R28" s="95">
        <f>Перечень!Q28*2.14/100</f>
        <v>60187.654080000008</v>
      </c>
      <c r="S28" s="91"/>
    </row>
    <row r="29" spans="1:52" customFormat="1" ht="30" x14ac:dyDescent="0.25">
      <c r="A29" s="20">
        <v>5</v>
      </c>
      <c r="B29" s="35" t="s">
        <v>62</v>
      </c>
      <c r="C29" s="15">
        <f t="shared" si="4"/>
        <v>1178849.7</v>
      </c>
      <c r="D29" s="15">
        <f>Перечень!Q29-Q29-R29</f>
        <v>1094679.8314199999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>
        <f>Перечень!Q29*5/100</f>
        <v>58942.485000000001</v>
      </c>
      <c r="R29" s="78">
        <f>Перечень!Q29*2.14/100</f>
        <v>25227.383580000002</v>
      </c>
      <c r="S29" s="91"/>
    </row>
    <row r="30" spans="1:52" customFormat="1" ht="30" x14ac:dyDescent="0.25">
      <c r="A30" s="20">
        <v>6</v>
      </c>
      <c r="B30" s="35" t="s">
        <v>120</v>
      </c>
      <c r="C30" s="15">
        <f t="shared" si="4"/>
        <v>3319879.5</v>
      </c>
      <c r="D30" s="15">
        <f>Перечень!Q30-Q30-R30</f>
        <v>3082840.1036999999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>
        <f>Перечень!Q30*5/100</f>
        <v>165993.97500000001</v>
      </c>
      <c r="R30" s="78">
        <f>Перечень!Q30*2.14/100</f>
        <v>71045.421300000002</v>
      </c>
      <c r="S30" s="91"/>
    </row>
    <row r="31" spans="1:52" customFormat="1" ht="30" x14ac:dyDescent="0.25">
      <c r="A31" s="20">
        <v>7</v>
      </c>
      <c r="B31" s="35" t="s">
        <v>121</v>
      </c>
      <c r="C31" s="15">
        <f t="shared" si="4"/>
        <v>6171880.0019999994</v>
      </c>
      <c r="D31" s="15"/>
      <c r="E31" s="15"/>
      <c r="F31" s="15">
        <v>572</v>
      </c>
      <c r="G31" s="15">
        <v>5731207.7699999996</v>
      </c>
      <c r="H31" s="15"/>
      <c r="I31" s="15"/>
      <c r="J31" s="15"/>
      <c r="K31" s="15"/>
      <c r="L31" s="15"/>
      <c r="M31" s="15"/>
      <c r="N31" s="15"/>
      <c r="O31" s="15"/>
      <c r="P31" s="15"/>
      <c r="Q31" s="15">
        <f>Перечень!Q31*5/100</f>
        <v>308594</v>
      </c>
      <c r="R31" s="78">
        <f>Перечень!Q31*2.14/100</f>
        <v>132078.23200000002</v>
      </c>
      <c r="S31" s="91"/>
    </row>
    <row r="32" spans="1:52" ht="20.25" customHeight="1" x14ac:dyDescent="0.2">
      <c r="A32" s="84"/>
      <c r="B32" s="85" t="s">
        <v>113</v>
      </c>
      <c r="C32" s="86">
        <f>SUM(C25:C31)</f>
        <v>17897938.10416</v>
      </c>
      <c r="D32" s="86">
        <f>SUM(D25:D31)</f>
        <v>9958239.4538199995</v>
      </c>
      <c r="E32" s="86">
        <f>SUM(E25:E31)</f>
        <v>58003.14</v>
      </c>
      <c r="F32" s="86">
        <f>SUM(F25:F31)</f>
        <v>572</v>
      </c>
      <c r="G32" s="86">
        <f>SUM(G25:G31)</f>
        <v>5731207.7699999996</v>
      </c>
      <c r="H32" s="86"/>
      <c r="I32" s="86"/>
      <c r="J32" s="86">
        <f>SUM(J25:J31)</f>
        <v>523.20000000000005</v>
      </c>
      <c r="K32" s="86">
        <f>SUM(K25:K31)</f>
        <v>872574.96</v>
      </c>
      <c r="L32" s="86"/>
      <c r="M32" s="86"/>
      <c r="N32" s="86"/>
      <c r="O32" s="86"/>
      <c r="P32" s="86"/>
      <c r="Q32" s="86">
        <f>SUM(Q25:Q31)</f>
        <v>894896.90500000003</v>
      </c>
      <c r="R32" s="86">
        <f>SUM(R25:R31)</f>
        <v>383015.87534000003</v>
      </c>
      <c r="S32" s="89"/>
      <c r="T32" s="88"/>
    </row>
    <row r="33" spans="1:20" x14ac:dyDescent="0.2">
      <c r="A33" s="157" t="s">
        <v>122</v>
      </c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9"/>
    </row>
    <row r="34" spans="1:20" ht="14.25" customHeight="1" x14ac:dyDescent="0.2">
      <c r="A34" s="153" t="s">
        <v>115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5"/>
    </row>
    <row r="35" spans="1:20" customFormat="1" ht="30.75" customHeight="1" x14ac:dyDescent="0.25">
      <c r="A35" s="20">
        <v>1</v>
      </c>
      <c r="B35" s="40" t="s">
        <v>69</v>
      </c>
      <c r="C35" s="15">
        <v>499595.5</v>
      </c>
      <c r="D35" s="15">
        <f t="shared" ref="D35:D45" si="5">C35-Q35-R35</f>
        <v>463924.38129999995</v>
      </c>
      <c r="E35" s="65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5">
        <f t="shared" si="0"/>
        <v>24979.775000000001</v>
      </c>
      <c r="R35" s="78">
        <f t="shared" ref="R35:R46" si="6">C35*0.0214</f>
        <v>10691.343699999999</v>
      </c>
      <c r="S35" s="91"/>
    </row>
    <row r="36" spans="1:20" customFormat="1" ht="33.75" customHeight="1" x14ac:dyDescent="0.25">
      <c r="A36" s="20">
        <v>2</v>
      </c>
      <c r="B36" s="40" t="s">
        <v>70</v>
      </c>
      <c r="C36" s="15">
        <v>2509596</v>
      </c>
      <c r="D36" s="15">
        <f t="shared" si="5"/>
        <v>2330410.8456000001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5">
        <f t="shared" si="0"/>
        <v>125479.8</v>
      </c>
      <c r="R36" s="78">
        <f t="shared" si="6"/>
        <v>53705.354399999997</v>
      </c>
      <c r="S36" s="91"/>
    </row>
    <row r="37" spans="1:20" s="96" customFormat="1" ht="35.25" customHeight="1" x14ac:dyDescent="0.25">
      <c r="A37" s="92">
        <v>3</v>
      </c>
      <c r="B37" s="97" t="s">
        <v>123</v>
      </c>
      <c r="C37" s="94">
        <f>D37+E37+Q37+R37</f>
        <v>9413648.9986000005</v>
      </c>
      <c r="D37" s="94">
        <v>7076405.5899999999</v>
      </c>
      <c r="E37" s="15">
        <v>1665108.87</v>
      </c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4">
        <v>470682.45</v>
      </c>
      <c r="R37" s="95">
        <v>201452.08859999999</v>
      </c>
      <c r="S37" s="99"/>
    </row>
    <row r="38" spans="1:20" customFormat="1" ht="29.25" customHeight="1" x14ac:dyDescent="0.25">
      <c r="A38" s="20">
        <v>4</v>
      </c>
      <c r="B38" s="40" t="s">
        <v>75</v>
      </c>
      <c r="C38" s="15">
        <v>2063201</v>
      </c>
      <c r="D38" s="15">
        <f t="shared" si="5"/>
        <v>1915888.4486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5">
        <f t="shared" si="0"/>
        <v>103160.05</v>
      </c>
      <c r="R38" s="78">
        <f t="shared" si="6"/>
        <v>44152.501400000001</v>
      </c>
      <c r="S38" s="91"/>
    </row>
    <row r="39" spans="1:20" customFormat="1" ht="29.25" customHeight="1" x14ac:dyDescent="0.25">
      <c r="A39" s="20">
        <v>5</v>
      </c>
      <c r="B39" s="22" t="s">
        <v>124</v>
      </c>
      <c r="C39" s="15">
        <v>178222.2</v>
      </c>
      <c r="D39" s="15">
        <f t="shared" si="5"/>
        <v>165497.13492000001</v>
      </c>
      <c r="E39" s="100"/>
      <c r="F39" s="50"/>
      <c r="G39" s="50"/>
      <c r="H39" s="100"/>
      <c r="I39" s="100"/>
      <c r="J39" s="100"/>
      <c r="K39" s="100"/>
      <c r="L39" s="100"/>
      <c r="M39" s="100"/>
      <c r="N39" s="100"/>
      <c r="O39" s="100"/>
      <c r="P39" s="100"/>
      <c r="Q39" s="15">
        <f t="shared" si="0"/>
        <v>8911.11</v>
      </c>
      <c r="R39" s="78">
        <f t="shared" si="6"/>
        <v>3813.9550800000002</v>
      </c>
      <c r="S39" s="91"/>
    </row>
    <row r="40" spans="1:20" customFormat="1" ht="29.25" customHeight="1" x14ac:dyDescent="0.25">
      <c r="A40" s="20">
        <v>6</v>
      </c>
      <c r="B40" s="47" t="s">
        <v>125</v>
      </c>
      <c r="C40" s="50">
        <v>534545.9</v>
      </c>
      <c r="D40" s="15">
        <f t="shared" si="5"/>
        <v>496379.32274000003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>
        <f t="shared" si="0"/>
        <v>26727.295000000002</v>
      </c>
      <c r="R40" s="78">
        <f t="shared" si="6"/>
        <v>11439.28226</v>
      </c>
      <c r="S40" s="91"/>
    </row>
    <row r="41" spans="1:20" customFormat="1" ht="29.25" customHeight="1" x14ac:dyDescent="0.25">
      <c r="A41" s="20">
        <v>7</v>
      </c>
      <c r="B41" s="35" t="s">
        <v>126</v>
      </c>
      <c r="C41" s="15">
        <v>174967</v>
      </c>
      <c r="D41" s="15">
        <f t="shared" si="5"/>
        <v>162474.35619999998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0"/>
        <v>8748.35</v>
      </c>
      <c r="R41" s="78">
        <f t="shared" si="6"/>
        <v>3744.2937999999999</v>
      </c>
      <c r="S41" s="91"/>
    </row>
    <row r="42" spans="1:20" customFormat="1" ht="29.25" customHeight="1" x14ac:dyDescent="0.25">
      <c r="A42" s="20">
        <v>8</v>
      </c>
      <c r="B42" s="13" t="s">
        <v>127</v>
      </c>
      <c r="C42" s="55">
        <v>315289.40000000002</v>
      </c>
      <c r="D42" s="15">
        <f t="shared" si="5"/>
        <v>292777.73684000003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>
        <f t="shared" si="0"/>
        <v>15764.470000000001</v>
      </c>
      <c r="R42" s="78">
        <f t="shared" si="6"/>
        <v>6747.1931599999998</v>
      </c>
      <c r="S42" s="91"/>
    </row>
    <row r="43" spans="1:20" customFormat="1" ht="29.25" customHeight="1" x14ac:dyDescent="0.25">
      <c r="A43" s="20">
        <v>9</v>
      </c>
      <c r="B43" s="13" t="s">
        <v>128</v>
      </c>
      <c r="C43" s="55">
        <v>575543.80000000005</v>
      </c>
      <c r="D43" s="15">
        <f t="shared" si="5"/>
        <v>534449.97268000012</v>
      </c>
      <c r="E43" s="6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>
        <f t="shared" si="0"/>
        <v>28777.190000000002</v>
      </c>
      <c r="R43" s="78">
        <f t="shared" si="6"/>
        <v>12316.63732</v>
      </c>
      <c r="S43" s="91"/>
    </row>
    <row r="44" spans="1:20" customFormat="1" ht="29.25" customHeight="1" x14ac:dyDescent="0.25">
      <c r="A44" s="20">
        <v>10</v>
      </c>
      <c r="B44" s="13" t="s">
        <v>129</v>
      </c>
      <c r="C44" s="55">
        <v>484919.5</v>
      </c>
      <c r="D44" s="15">
        <v>450296.25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>
        <f t="shared" si="0"/>
        <v>24245.975000000002</v>
      </c>
      <c r="R44" s="78">
        <f t="shared" si="6"/>
        <v>10377.2773</v>
      </c>
      <c r="S44" s="91"/>
    </row>
    <row r="45" spans="1:20" customFormat="1" ht="29.25" customHeight="1" x14ac:dyDescent="0.25">
      <c r="A45" s="20">
        <v>11</v>
      </c>
      <c r="B45" s="13" t="s">
        <v>130</v>
      </c>
      <c r="C45" s="55">
        <v>639506.69999999995</v>
      </c>
      <c r="D45" s="15">
        <f t="shared" si="5"/>
        <v>593845.92162000004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>
        <f t="shared" si="0"/>
        <v>31975.334999999999</v>
      </c>
      <c r="R45" s="78">
        <f t="shared" si="6"/>
        <v>13685.443379999999</v>
      </c>
      <c r="S45" s="91"/>
    </row>
    <row r="46" spans="1:20" customFormat="1" ht="29.25" customHeight="1" x14ac:dyDescent="0.25">
      <c r="A46" s="20">
        <v>12</v>
      </c>
      <c r="B46" s="13" t="s">
        <v>131</v>
      </c>
      <c r="C46" s="55">
        <v>667146.5</v>
      </c>
      <c r="D46" s="15">
        <v>619512.24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si="0"/>
        <v>33357.325000000004</v>
      </c>
      <c r="R46" s="78">
        <f t="shared" si="6"/>
        <v>14276.935099999999</v>
      </c>
      <c r="S46" s="91"/>
    </row>
    <row r="47" spans="1:20" ht="23.25" customHeight="1" x14ac:dyDescent="0.2">
      <c r="A47" s="84"/>
      <c r="B47" s="85" t="s">
        <v>113</v>
      </c>
      <c r="C47" s="86">
        <f>SUM(C35:C46)</f>
        <v>18056182.498600002</v>
      </c>
      <c r="D47" s="86">
        <f>SUM(D35:D46)</f>
        <v>15101862.2005</v>
      </c>
      <c r="E47" s="86">
        <f>SUM(E35:E46)</f>
        <v>1665108.87</v>
      </c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>
        <f>SUM(Q35:Q46)</f>
        <v>902809.12499999988</v>
      </c>
      <c r="R47" s="86">
        <f>SUM(R35:R46)</f>
        <v>386402.30550000002</v>
      </c>
      <c r="S47" s="89"/>
      <c r="T47" s="88"/>
    </row>
    <row r="48" spans="1:20" ht="42.75" customHeight="1" x14ac:dyDescent="0.2">
      <c r="A48" s="101"/>
      <c r="B48" s="102" t="s">
        <v>88</v>
      </c>
      <c r="C48" s="103">
        <f>C47+C32+C22</f>
        <v>54963696.29276</v>
      </c>
      <c r="D48" s="103">
        <f>D47+D32+D22</f>
        <v>35187678.539240003</v>
      </c>
      <c r="E48" s="103">
        <f>E47+E32+E22</f>
        <v>1723112.01</v>
      </c>
      <c r="F48" s="103">
        <f>F47+F32+F22</f>
        <v>1323</v>
      </c>
      <c r="G48" s="103">
        <f>G47+G32+G22</f>
        <v>13255922.859999999</v>
      </c>
      <c r="H48" s="103"/>
      <c r="I48" s="103"/>
      <c r="J48" s="103">
        <f>J47+J32+J22</f>
        <v>523.20000000000005</v>
      </c>
      <c r="K48" s="103">
        <f>K47+K32+K22</f>
        <v>872574.96</v>
      </c>
      <c r="L48" s="103"/>
      <c r="M48" s="103"/>
      <c r="N48" s="103"/>
      <c r="O48" s="103"/>
      <c r="P48" s="103"/>
      <c r="Q48" s="103">
        <f>Q47+Q32+Q22</f>
        <v>2748184.82</v>
      </c>
      <c r="R48" s="103">
        <f>R47+R32+R22</f>
        <v>1176223.11084</v>
      </c>
      <c r="S48" s="104"/>
      <c r="T48" s="88"/>
    </row>
    <row r="49" spans="2:19" x14ac:dyDescent="0.2">
      <c r="B49" s="105"/>
      <c r="C49" s="106"/>
      <c r="D49" s="106"/>
      <c r="E49" s="106"/>
      <c r="F49" s="106"/>
      <c r="G49" s="106"/>
      <c r="H49" s="107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</row>
    <row r="50" spans="2:19" x14ac:dyDescent="0.2">
      <c r="B50" s="105"/>
      <c r="C50" s="106"/>
      <c r="D50" s="106"/>
      <c r="E50" s="106"/>
      <c r="F50" s="106"/>
      <c r="G50" s="106"/>
      <c r="H50" s="107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</row>
    <row r="51" spans="2:19" x14ac:dyDescent="0.2">
      <c r="B51" s="105"/>
      <c r="C51" s="106"/>
      <c r="D51" s="106"/>
      <c r="E51" s="106"/>
      <c r="F51" s="106"/>
      <c r="G51" s="106"/>
      <c r="H51" s="107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</row>
    <row r="52" spans="2:19" x14ac:dyDescent="0.2">
      <c r="B52" s="105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</row>
    <row r="53" spans="2:19" x14ac:dyDescent="0.2">
      <c r="B53" s="105"/>
      <c r="C53" s="106"/>
      <c r="D53" s="106"/>
      <c r="E53" s="106"/>
      <c r="F53" s="106"/>
      <c r="G53" s="106"/>
      <c r="H53" s="107"/>
      <c r="I53" s="106"/>
      <c r="J53" s="63"/>
      <c r="K53" s="106"/>
      <c r="L53" s="106"/>
      <c r="M53" s="106"/>
      <c r="N53" s="106"/>
      <c r="O53" s="106"/>
      <c r="P53" s="106"/>
      <c r="Q53" s="106"/>
      <c r="R53" s="106"/>
      <c r="S53" s="106"/>
    </row>
    <row r="54" spans="2:19" x14ac:dyDescent="0.2">
      <c r="B54" s="105"/>
      <c r="C54" s="106"/>
      <c r="D54" s="106"/>
      <c r="E54" s="106"/>
      <c r="F54" s="106"/>
      <c r="G54" s="106"/>
      <c r="H54" s="107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</row>
    <row r="55" spans="2:19" x14ac:dyDescent="0.2">
      <c r="B55" s="105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</row>
    <row r="56" spans="2:19" x14ac:dyDescent="0.2">
      <c r="B56" s="105"/>
      <c r="C56" s="106"/>
      <c r="D56" s="106"/>
      <c r="E56" s="106"/>
      <c r="F56" s="106"/>
      <c r="G56" s="106"/>
      <c r="H56" s="107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</row>
    <row r="57" spans="2:19" x14ac:dyDescent="0.2">
      <c r="B57" s="105"/>
      <c r="C57" s="106"/>
      <c r="D57" s="106"/>
      <c r="E57" s="106"/>
      <c r="F57" s="106"/>
      <c r="G57" s="106"/>
      <c r="H57" s="107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</row>
    <row r="58" spans="2:19" x14ac:dyDescent="0.2">
      <c r="B58" s="105"/>
      <c r="C58" s="106"/>
      <c r="D58" s="106"/>
      <c r="E58" s="106"/>
      <c r="F58" s="106"/>
      <c r="G58" s="106"/>
      <c r="H58" s="107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</row>
    <row r="59" spans="2:19" x14ac:dyDescent="0.2">
      <c r="B59" s="105"/>
      <c r="C59" s="106"/>
      <c r="D59" s="106"/>
      <c r="E59" s="106"/>
      <c r="F59" s="106"/>
      <c r="G59" s="106"/>
      <c r="H59" s="107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</row>
    <row r="60" spans="2:19" x14ac:dyDescent="0.2">
      <c r="B60" s="105"/>
      <c r="C60" s="106"/>
      <c r="D60" s="106"/>
      <c r="E60" s="106"/>
      <c r="F60" s="106"/>
      <c r="G60" s="106"/>
      <c r="H60" s="107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</row>
    <row r="61" spans="2:19" x14ac:dyDescent="0.2">
      <c r="B61" s="105"/>
      <c r="C61" s="106"/>
      <c r="D61" s="106"/>
      <c r="E61" s="106"/>
      <c r="F61" s="106"/>
      <c r="G61" s="106"/>
      <c r="H61" s="107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</row>
    <row r="62" spans="2:19" x14ac:dyDescent="0.2">
      <c r="B62" s="105"/>
      <c r="C62" s="106"/>
      <c r="D62" s="106"/>
      <c r="E62" s="106"/>
      <c r="F62" s="106"/>
      <c r="G62" s="106"/>
      <c r="H62" s="107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</row>
    <row r="63" spans="2:19" x14ac:dyDescent="0.2">
      <c r="B63" s="105"/>
      <c r="C63" s="106"/>
      <c r="D63" s="106"/>
      <c r="E63" s="106"/>
      <c r="F63" s="106"/>
      <c r="G63" s="106"/>
      <c r="H63" s="107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</row>
    <row r="65" spans="2:16" x14ac:dyDescent="0.2">
      <c r="E65" s="108"/>
      <c r="F65" s="108"/>
      <c r="I65" s="108"/>
      <c r="J65" s="108"/>
    </row>
    <row r="66" spans="2:16" x14ac:dyDescent="0.2">
      <c r="E66" s="108"/>
      <c r="F66" s="108"/>
      <c r="G66" s="106"/>
      <c r="H66" s="106"/>
      <c r="I66" s="108"/>
    </row>
    <row r="67" spans="2:16" x14ac:dyDescent="0.2">
      <c r="B67" s="109"/>
      <c r="C67" s="108"/>
      <c r="E67" s="108"/>
      <c r="F67" s="108"/>
      <c r="G67" s="106"/>
      <c r="H67" s="106"/>
      <c r="I67" s="108"/>
      <c r="J67" s="108"/>
    </row>
    <row r="68" spans="2:16" x14ac:dyDescent="0.2">
      <c r="C68" s="109"/>
      <c r="D68" s="108"/>
      <c r="E68" s="108"/>
      <c r="F68" s="108"/>
      <c r="G68" s="108"/>
      <c r="H68" s="108"/>
      <c r="I68" s="109"/>
      <c r="J68" s="108"/>
      <c r="K68" s="108"/>
      <c r="L68" s="108"/>
      <c r="M68" s="108"/>
      <c r="N68" s="108"/>
      <c r="O68" s="108"/>
      <c r="P68" s="108"/>
    </row>
    <row r="69" spans="2:16" x14ac:dyDescent="0.2">
      <c r="C69" s="109"/>
      <c r="E69" s="108"/>
      <c r="F69" s="108"/>
      <c r="G69" s="108"/>
      <c r="J69" s="108"/>
      <c r="K69" s="108"/>
      <c r="L69" s="108"/>
      <c r="M69" s="108"/>
      <c r="N69" s="108"/>
      <c r="O69" s="108"/>
      <c r="P69" s="108"/>
    </row>
    <row r="70" spans="2:16" x14ac:dyDescent="0.2">
      <c r="C70" s="108"/>
      <c r="D70" s="108"/>
      <c r="E70" s="108"/>
      <c r="F70" s="108"/>
      <c r="G70" s="108"/>
      <c r="H70" s="108"/>
    </row>
    <row r="71" spans="2:16" x14ac:dyDescent="0.2">
      <c r="C71" s="109"/>
      <c r="D71" s="110"/>
      <c r="E71" s="108"/>
      <c r="F71" s="108"/>
      <c r="G71" s="108"/>
      <c r="H71" s="108"/>
      <c r="I71" s="108"/>
      <c r="K71" s="108"/>
      <c r="L71" s="108"/>
      <c r="M71" s="108"/>
      <c r="N71" s="108"/>
      <c r="O71" s="108"/>
      <c r="P71" s="108"/>
    </row>
    <row r="72" spans="2:16" x14ac:dyDescent="0.2">
      <c r="C72" s="109"/>
      <c r="D72" s="109"/>
      <c r="E72" s="108"/>
      <c r="F72" s="108"/>
    </row>
    <row r="73" spans="2:16" x14ac:dyDescent="0.2">
      <c r="D73" s="108"/>
      <c r="I73" s="108"/>
    </row>
    <row r="75" spans="2:16" x14ac:dyDescent="0.2">
      <c r="C75" s="108"/>
    </row>
    <row r="77" spans="2:16" x14ac:dyDescent="0.2">
      <c r="E77" s="108"/>
    </row>
  </sheetData>
  <mergeCells count="14">
    <mergeCell ref="P1:S1"/>
    <mergeCell ref="P2:S7"/>
    <mergeCell ref="A8:S8"/>
    <mergeCell ref="F10:G10"/>
    <mergeCell ref="H10:I10"/>
    <mergeCell ref="J10:K10"/>
    <mergeCell ref="L10:M10"/>
    <mergeCell ref="N10:O10"/>
    <mergeCell ref="A34:S34"/>
    <mergeCell ref="A13:R13"/>
    <mergeCell ref="A14:R14"/>
    <mergeCell ref="A23:R23"/>
    <mergeCell ref="A24:R24"/>
    <mergeCell ref="A33:S33"/>
  </mergeCells>
  <pageMargins left="0.39370078740157477" right="0.39370078740157477" top="0.98425196850393704" bottom="0.59055118110236249" header="0.51181102362204722" footer="0.51181102362204722"/>
  <pageSetup paperSize="9" scale="49" fitToHeight="0" orientation="landscape" useFirstPageNumber="1" horizontalDpi="300" verticalDpi="3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0"/>
  <sheetViews>
    <sheetView tabSelected="1" topLeftCell="B2" workbookViewId="0">
      <selection activeCell="N14" sqref="N14:N15"/>
    </sheetView>
  </sheetViews>
  <sheetFormatPr defaultColWidth="8.85546875" defaultRowHeight="12.75" customHeight="1" x14ac:dyDescent="0.25"/>
  <cols>
    <col min="1" max="1" width="5" style="111" hidden="1" customWidth="1"/>
    <col min="2" max="2" width="5" style="111" customWidth="1"/>
    <col min="3" max="3" width="21.28515625" style="112" customWidth="1"/>
    <col min="4" max="4" width="15" style="112" customWidth="1"/>
    <col min="5" max="5" width="17.28515625" style="112" customWidth="1"/>
    <col min="6" max="6" width="9" style="112" customWidth="1"/>
    <col min="7" max="7" width="10.140625" style="112" customWidth="1"/>
    <col min="8" max="8" width="9.5703125" style="112" customWidth="1"/>
    <col min="9" max="9" width="9.42578125" style="112" customWidth="1"/>
    <col min="10" max="10" width="10.42578125" style="113" customWidth="1"/>
    <col min="11" max="11" width="15" style="113" customWidth="1"/>
    <col min="12" max="12" width="14.7109375" style="113" customWidth="1"/>
    <col min="13" max="13" width="14.85546875" style="113" customWidth="1"/>
    <col min="14" max="14" width="20.7109375" style="113" customWidth="1"/>
    <col min="15" max="15" width="19.85546875" style="113" customWidth="1"/>
    <col min="16" max="24" width="8.85546875" style="114" hidden="1" customWidth="1"/>
    <col min="25" max="25" width="17.5703125" style="114" customWidth="1"/>
    <col min="26" max="26" width="16.7109375" style="114" customWidth="1"/>
    <col min="27" max="257" width="8.85546875" style="114" customWidth="1"/>
  </cols>
  <sheetData>
    <row r="1" spans="1:30" ht="12.75" hidden="1" customHeight="1" x14ac:dyDescent="0.25">
      <c r="C1" s="115" t="s">
        <v>132</v>
      </c>
    </row>
    <row r="3" spans="1:30" ht="86.25" customHeight="1" x14ac:dyDescent="0.25">
      <c r="L3" s="185" t="s">
        <v>171</v>
      </c>
      <c r="M3" s="186"/>
      <c r="N3" s="186"/>
      <c r="O3" s="186"/>
    </row>
    <row r="7" spans="1:30" ht="26.25" customHeight="1" x14ac:dyDescent="0.25"/>
    <row r="8" spans="1:30" ht="51" customHeight="1" x14ac:dyDescent="0.25">
      <c r="A8" s="187" t="s">
        <v>133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</row>
    <row r="9" spans="1:30" ht="27" customHeight="1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</row>
    <row r="10" spans="1:30" ht="16.5" x14ac:dyDescent="0.25">
      <c r="A10" s="169" t="s">
        <v>107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70"/>
    </row>
    <row r="11" spans="1:30" ht="40.5" customHeight="1" x14ac:dyDescent="0.25">
      <c r="A11" s="171" t="s">
        <v>134</v>
      </c>
      <c r="B11" s="174" t="s">
        <v>135</v>
      </c>
      <c r="C11" s="176" t="s">
        <v>136</v>
      </c>
      <c r="D11" s="179" t="s">
        <v>137</v>
      </c>
      <c r="E11" s="179" t="s">
        <v>138</v>
      </c>
      <c r="F11" s="181" t="s">
        <v>139</v>
      </c>
      <c r="G11" s="181"/>
      <c r="H11" s="181"/>
      <c r="I11" s="181"/>
      <c r="J11" s="174"/>
      <c r="K11" s="181" t="s">
        <v>140</v>
      </c>
      <c r="L11" s="181"/>
      <c r="M11" s="181"/>
      <c r="N11" s="181"/>
      <c r="O11" s="174"/>
      <c r="Z11" s="182"/>
      <c r="AA11" s="172"/>
      <c r="AB11" s="172"/>
      <c r="AC11" s="172"/>
      <c r="AD11" s="172"/>
    </row>
    <row r="12" spans="1:30" s="114" customFormat="1" ht="146.25" customHeight="1" x14ac:dyDescent="0.2">
      <c r="A12" s="172"/>
      <c r="B12" s="175"/>
      <c r="C12" s="177"/>
      <c r="D12" s="180"/>
      <c r="E12" s="180"/>
      <c r="F12" s="120" t="s">
        <v>141</v>
      </c>
      <c r="G12" s="120" t="s">
        <v>142</v>
      </c>
      <c r="H12" s="120" t="s">
        <v>143</v>
      </c>
      <c r="I12" s="120" t="s">
        <v>144</v>
      </c>
      <c r="J12" s="121" t="s">
        <v>145</v>
      </c>
      <c r="K12" s="120" t="s">
        <v>146</v>
      </c>
      <c r="L12" s="120" t="s">
        <v>147</v>
      </c>
      <c r="M12" s="120" t="s">
        <v>148</v>
      </c>
      <c r="N12" s="120" t="s">
        <v>149</v>
      </c>
      <c r="O12" s="121" t="s">
        <v>145</v>
      </c>
      <c r="Z12" s="182"/>
      <c r="AA12" s="172"/>
      <c r="AB12" s="172"/>
      <c r="AC12" s="172"/>
      <c r="AD12" s="172"/>
    </row>
    <row r="13" spans="1:30" s="114" customFormat="1" ht="18.75" customHeight="1" x14ac:dyDescent="0.2">
      <c r="A13" s="173"/>
      <c r="B13" s="175"/>
      <c r="C13" s="178"/>
      <c r="D13" s="121" t="s">
        <v>104</v>
      </c>
      <c r="E13" s="121" t="s">
        <v>28</v>
      </c>
      <c r="F13" s="121" t="s">
        <v>105</v>
      </c>
      <c r="G13" s="121" t="s">
        <v>105</v>
      </c>
      <c r="H13" s="121" t="s">
        <v>105</v>
      </c>
      <c r="I13" s="121" t="s">
        <v>105</v>
      </c>
      <c r="J13" s="121" t="s">
        <v>105</v>
      </c>
      <c r="K13" s="121" t="s">
        <v>29</v>
      </c>
      <c r="L13" s="121" t="s">
        <v>29</v>
      </c>
      <c r="M13" s="121" t="s">
        <v>29</v>
      </c>
      <c r="N13" s="121" t="s">
        <v>29</v>
      </c>
      <c r="O13" s="121" t="s">
        <v>29</v>
      </c>
      <c r="Z13" s="182"/>
      <c r="AA13" s="172"/>
      <c r="AB13" s="172"/>
      <c r="AC13" s="172"/>
      <c r="AD13" s="172"/>
    </row>
    <row r="14" spans="1:30" s="115" customFormat="1" ht="16.5" x14ac:dyDescent="0.25">
      <c r="A14" s="118">
        <v>1</v>
      </c>
      <c r="B14" s="117">
        <v>1</v>
      </c>
      <c r="C14" s="117">
        <v>2</v>
      </c>
      <c r="D14" s="121">
        <v>3</v>
      </c>
      <c r="E14" s="117">
        <v>4</v>
      </c>
      <c r="F14" s="121">
        <v>5</v>
      </c>
      <c r="G14" s="117">
        <v>6</v>
      </c>
      <c r="H14" s="121">
        <v>7</v>
      </c>
      <c r="I14" s="117">
        <v>8</v>
      </c>
      <c r="J14" s="121">
        <v>9</v>
      </c>
      <c r="K14" s="117">
        <v>10</v>
      </c>
      <c r="L14" s="121">
        <v>11</v>
      </c>
      <c r="M14" s="117">
        <v>12</v>
      </c>
      <c r="N14" s="121">
        <v>13</v>
      </c>
      <c r="O14" s="121">
        <v>14</v>
      </c>
      <c r="X14" s="115">
        <v>6</v>
      </c>
      <c r="Z14" s="182"/>
      <c r="AA14" s="172"/>
      <c r="AB14" s="172"/>
      <c r="AC14" s="172"/>
      <c r="AD14" s="172"/>
    </row>
    <row r="15" spans="1:30" s="114" customFormat="1" ht="119.25" customHeight="1" x14ac:dyDescent="0.2">
      <c r="A15" s="118">
        <v>13</v>
      </c>
      <c r="B15" s="117">
        <v>1</v>
      </c>
      <c r="C15" s="122" t="s">
        <v>32</v>
      </c>
      <c r="D15" s="123">
        <f>Перечень!H22</f>
        <v>4658.6299999999992</v>
      </c>
      <c r="E15" s="124">
        <f>Перечень!K22</f>
        <v>185</v>
      </c>
      <c r="F15" s="125"/>
      <c r="G15" s="125"/>
      <c r="H15" s="125"/>
      <c r="I15" s="125">
        <v>7</v>
      </c>
      <c r="J15" s="121">
        <v>7</v>
      </c>
      <c r="K15" s="126"/>
      <c r="L15" s="126"/>
      <c r="M15" s="126"/>
      <c r="N15" s="127">
        <f>реестр!C22</f>
        <v>19009575.690000001</v>
      </c>
      <c r="O15" s="123">
        <f>реестр!C22</f>
        <v>19009575.690000001</v>
      </c>
    </row>
    <row r="16" spans="1:30" s="114" customFormat="1" ht="19.5" customHeight="1" x14ac:dyDescent="0.2">
      <c r="A16" s="119"/>
      <c r="B16" s="165" t="s">
        <v>150</v>
      </c>
      <c r="C16" s="166"/>
      <c r="D16" s="128">
        <f>SUM(D15:D15)</f>
        <v>4658.6299999999992</v>
      </c>
      <c r="E16" s="129">
        <f>SUM(E15:E15)</f>
        <v>185</v>
      </c>
      <c r="F16" s="128"/>
      <c r="G16" s="128"/>
      <c r="H16" s="128"/>
      <c r="I16" s="129">
        <f>SUM(I15:I15)</f>
        <v>7</v>
      </c>
      <c r="J16" s="129">
        <f>SUM(J15:J15)</f>
        <v>7</v>
      </c>
      <c r="K16" s="128"/>
      <c r="L16" s="128"/>
      <c r="M16" s="128"/>
      <c r="N16" s="128">
        <f>SUM(N15:N15)</f>
        <v>19009575.690000001</v>
      </c>
      <c r="O16" s="130">
        <f>SUM(O15:O15)</f>
        <v>19009575.690000001</v>
      </c>
    </row>
    <row r="17" spans="1:15" s="114" customFormat="1" ht="16.5" customHeight="1" x14ac:dyDescent="0.2">
      <c r="A17" s="169" t="s">
        <v>114</v>
      </c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70"/>
    </row>
    <row r="18" spans="1:15" s="114" customFormat="1" ht="16.5" x14ac:dyDescent="0.2">
      <c r="A18" s="171" t="s">
        <v>134</v>
      </c>
      <c r="B18" s="176" t="s">
        <v>135</v>
      </c>
      <c r="C18" s="176" t="s">
        <v>136</v>
      </c>
      <c r="D18" s="179" t="s">
        <v>137</v>
      </c>
      <c r="E18" s="179" t="s">
        <v>151</v>
      </c>
      <c r="F18" s="181" t="s">
        <v>139</v>
      </c>
      <c r="G18" s="181"/>
      <c r="H18" s="181"/>
      <c r="I18" s="181"/>
      <c r="J18" s="174"/>
      <c r="K18" s="181" t="s">
        <v>152</v>
      </c>
      <c r="L18" s="181"/>
      <c r="M18" s="181"/>
      <c r="N18" s="181"/>
      <c r="O18" s="174"/>
    </row>
    <row r="19" spans="1:15" s="114" customFormat="1" ht="152.25" customHeight="1" x14ac:dyDescent="0.2">
      <c r="A19" s="172"/>
      <c r="B19" s="183"/>
      <c r="C19" s="177"/>
      <c r="D19" s="180"/>
      <c r="E19" s="180"/>
      <c r="F19" s="120" t="s">
        <v>153</v>
      </c>
      <c r="G19" s="120" t="s">
        <v>154</v>
      </c>
      <c r="H19" s="120" t="s">
        <v>155</v>
      </c>
      <c r="I19" s="120" t="s">
        <v>156</v>
      </c>
      <c r="J19" s="121" t="s">
        <v>145</v>
      </c>
      <c r="K19" s="120" t="s">
        <v>157</v>
      </c>
      <c r="L19" s="120" t="s">
        <v>158</v>
      </c>
      <c r="M19" s="120" t="s">
        <v>159</v>
      </c>
      <c r="N19" s="120" t="s">
        <v>160</v>
      </c>
      <c r="O19" s="121" t="s">
        <v>145</v>
      </c>
    </row>
    <row r="20" spans="1:15" s="114" customFormat="1" ht="23.25" customHeight="1" x14ac:dyDescent="0.2">
      <c r="A20" s="173"/>
      <c r="B20" s="184"/>
      <c r="C20" s="178"/>
      <c r="D20" s="121" t="s">
        <v>104</v>
      </c>
      <c r="E20" s="121" t="s">
        <v>28</v>
      </c>
      <c r="F20" s="121" t="s">
        <v>105</v>
      </c>
      <c r="G20" s="121" t="s">
        <v>105</v>
      </c>
      <c r="H20" s="121" t="s">
        <v>105</v>
      </c>
      <c r="I20" s="121" t="s">
        <v>105</v>
      </c>
      <c r="J20" s="121" t="s">
        <v>105</v>
      </c>
      <c r="K20" s="121" t="s">
        <v>29</v>
      </c>
      <c r="L20" s="121" t="s">
        <v>29</v>
      </c>
      <c r="M20" s="121" t="s">
        <v>29</v>
      </c>
      <c r="N20" s="121" t="s">
        <v>29</v>
      </c>
      <c r="O20" s="121" t="s">
        <v>29</v>
      </c>
    </row>
    <row r="21" spans="1:15" s="114" customFormat="1" ht="16.5" x14ac:dyDescent="0.25">
      <c r="A21" s="118">
        <v>1</v>
      </c>
      <c r="B21" s="117">
        <v>1</v>
      </c>
      <c r="C21" s="121">
        <v>2</v>
      </c>
      <c r="D21" s="117">
        <v>3</v>
      </c>
      <c r="E21" s="121">
        <v>4</v>
      </c>
      <c r="F21" s="117">
        <v>5</v>
      </c>
      <c r="G21" s="121">
        <v>6</v>
      </c>
      <c r="H21" s="117">
        <v>7</v>
      </c>
      <c r="I21" s="121">
        <v>8</v>
      </c>
      <c r="J21" s="117">
        <v>9</v>
      </c>
      <c r="K21" s="121">
        <v>10</v>
      </c>
      <c r="L21" s="117">
        <v>11</v>
      </c>
      <c r="M21" s="121">
        <v>12</v>
      </c>
      <c r="N21" s="121">
        <v>13</v>
      </c>
      <c r="O21" s="131">
        <v>14</v>
      </c>
    </row>
    <row r="22" spans="1:15" s="114" customFormat="1" ht="52.5" customHeight="1" x14ac:dyDescent="0.2">
      <c r="A22" s="118">
        <v>13</v>
      </c>
      <c r="B22" s="117">
        <v>1</v>
      </c>
      <c r="C22" s="122" t="s">
        <v>32</v>
      </c>
      <c r="D22" s="123">
        <f>Перечень!H32</f>
        <v>6944</v>
      </c>
      <c r="E22" s="124">
        <f>Перечень!K32</f>
        <v>332</v>
      </c>
      <c r="F22" s="125"/>
      <c r="G22" s="125"/>
      <c r="H22" s="125"/>
      <c r="I22" s="121">
        <v>7</v>
      </c>
      <c r="J22" s="121">
        <v>7</v>
      </c>
      <c r="K22" s="126"/>
      <c r="L22" s="126"/>
      <c r="M22" s="126"/>
      <c r="N22" s="123">
        <f>реестр!C32</f>
        <v>17897938.10416</v>
      </c>
      <c r="O22" s="123">
        <f>реестр!C32</f>
        <v>17897938.10416</v>
      </c>
    </row>
    <row r="23" spans="1:15" s="114" customFormat="1" ht="21.75" customHeight="1" x14ac:dyDescent="0.2">
      <c r="A23" s="118"/>
      <c r="B23" s="165" t="s">
        <v>150</v>
      </c>
      <c r="C23" s="166"/>
      <c r="D23" s="130">
        <f>SUM(D22:D22)</f>
        <v>6944</v>
      </c>
      <c r="E23" s="132">
        <f>SUM(E22:E22)</f>
        <v>332</v>
      </c>
      <c r="F23" s="130"/>
      <c r="G23" s="130"/>
      <c r="H23" s="130"/>
      <c r="I23" s="132">
        <f>SUM(I22:I22)</f>
        <v>7</v>
      </c>
      <c r="J23" s="132">
        <f>SUM(J22:J22)</f>
        <v>7</v>
      </c>
      <c r="K23" s="130"/>
      <c r="L23" s="130"/>
      <c r="M23" s="130"/>
      <c r="N23" s="130">
        <f>SUM(N22:N22)</f>
        <v>17897938.10416</v>
      </c>
      <c r="O23" s="130">
        <f>SUM(SUM(O22:O22))</f>
        <v>17897938.10416</v>
      </c>
    </row>
    <row r="24" spans="1:15" s="114" customFormat="1" ht="16.5" x14ac:dyDescent="0.2">
      <c r="A24" s="169" t="s">
        <v>122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70"/>
    </row>
    <row r="25" spans="1:15" s="114" customFormat="1" ht="16.5" x14ac:dyDescent="0.2">
      <c r="A25" s="171" t="s">
        <v>134</v>
      </c>
      <c r="B25" s="174" t="s">
        <v>135</v>
      </c>
      <c r="C25" s="176" t="s">
        <v>136</v>
      </c>
      <c r="D25" s="179" t="s">
        <v>137</v>
      </c>
      <c r="E25" s="179" t="s">
        <v>151</v>
      </c>
      <c r="F25" s="181" t="s">
        <v>139</v>
      </c>
      <c r="G25" s="181"/>
      <c r="H25" s="181"/>
      <c r="I25" s="181"/>
      <c r="J25" s="174"/>
      <c r="K25" s="181" t="s">
        <v>152</v>
      </c>
      <c r="L25" s="181"/>
      <c r="M25" s="181"/>
      <c r="N25" s="181"/>
      <c r="O25" s="174"/>
    </row>
    <row r="26" spans="1:15" s="114" customFormat="1" ht="155.25" customHeight="1" x14ac:dyDescent="0.2">
      <c r="A26" s="172"/>
      <c r="B26" s="175"/>
      <c r="C26" s="177"/>
      <c r="D26" s="180"/>
      <c r="E26" s="180"/>
      <c r="F26" s="120" t="s">
        <v>161</v>
      </c>
      <c r="G26" s="120" t="s">
        <v>162</v>
      </c>
      <c r="H26" s="120" t="s">
        <v>163</v>
      </c>
      <c r="I26" s="120" t="s">
        <v>164</v>
      </c>
      <c r="J26" s="121" t="s">
        <v>145</v>
      </c>
      <c r="K26" s="120" t="s">
        <v>165</v>
      </c>
      <c r="L26" s="120" t="s">
        <v>166</v>
      </c>
      <c r="M26" s="120" t="s">
        <v>167</v>
      </c>
      <c r="N26" s="120" t="s">
        <v>168</v>
      </c>
      <c r="O26" s="121" t="s">
        <v>145</v>
      </c>
    </row>
    <row r="27" spans="1:15" s="114" customFormat="1" ht="21" customHeight="1" x14ac:dyDescent="0.2">
      <c r="A27" s="173"/>
      <c r="B27" s="175"/>
      <c r="C27" s="178"/>
      <c r="D27" s="121" t="s">
        <v>169</v>
      </c>
      <c r="E27" s="121" t="s">
        <v>28</v>
      </c>
      <c r="F27" s="121" t="s">
        <v>105</v>
      </c>
      <c r="G27" s="121" t="s">
        <v>105</v>
      </c>
      <c r="H27" s="121" t="s">
        <v>105</v>
      </c>
      <c r="I27" s="121" t="s">
        <v>105</v>
      </c>
      <c r="J27" s="121" t="s">
        <v>105</v>
      </c>
      <c r="K27" s="121" t="s">
        <v>29</v>
      </c>
      <c r="L27" s="121" t="s">
        <v>29</v>
      </c>
      <c r="M27" s="121" t="s">
        <v>29</v>
      </c>
      <c r="N27" s="121" t="s">
        <v>29</v>
      </c>
      <c r="O27" s="121" t="s">
        <v>29</v>
      </c>
    </row>
    <row r="28" spans="1:15" s="114" customFormat="1" ht="16.5" x14ac:dyDescent="0.25">
      <c r="A28" s="118">
        <v>1</v>
      </c>
      <c r="B28" s="117">
        <v>1</v>
      </c>
      <c r="C28" s="117">
        <v>2</v>
      </c>
      <c r="D28" s="117">
        <v>3</v>
      </c>
      <c r="E28" s="121">
        <v>4</v>
      </c>
      <c r="F28" s="117">
        <v>5</v>
      </c>
      <c r="G28" s="121">
        <v>6</v>
      </c>
      <c r="H28" s="117">
        <v>7</v>
      </c>
      <c r="I28" s="121">
        <v>8</v>
      </c>
      <c r="J28" s="117">
        <v>9</v>
      </c>
      <c r="K28" s="121">
        <v>10</v>
      </c>
      <c r="L28" s="117">
        <v>11</v>
      </c>
      <c r="M28" s="121">
        <v>12</v>
      </c>
      <c r="N28" s="120">
        <v>13</v>
      </c>
      <c r="O28" s="133">
        <v>14</v>
      </c>
    </row>
    <row r="29" spans="1:15" s="114" customFormat="1" ht="54" customHeight="1" x14ac:dyDescent="0.2">
      <c r="A29" s="118">
        <v>14</v>
      </c>
      <c r="B29" s="117">
        <v>1</v>
      </c>
      <c r="C29" s="122" t="s">
        <v>32</v>
      </c>
      <c r="D29" s="123">
        <f>Перечень!H47</f>
        <v>9139.1</v>
      </c>
      <c r="E29" s="124">
        <f>Перечень!K47</f>
        <v>330</v>
      </c>
      <c r="F29" s="125"/>
      <c r="G29" s="125"/>
      <c r="H29" s="125"/>
      <c r="I29" s="125">
        <v>12</v>
      </c>
      <c r="J29" s="121">
        <v>12</v>
      </c>
      <c r="K29" s="126"/>
      <c r="L29" s="126"/>
      <c r="M29" s="126"/>
      <c r="N29" s="127">
        <f>реестр!C47</f>
        <v>18056182.498600002</v>
      </c>
      <c r="O29" s="123">
        <f>реестр!C47</f>
        <v>18056182.498600002</v>
      </c>
    </row>
    <row r="30" spans="1:15" ht="17.25" customHeight="1" x14ac:dyDescent="0.25">
      <c r="B30" s="165" t="s">
        <v>150</v>
      </c>
      <c r="C30" s="166"/>
      <c r="D30" s="130">
        <f>SUM(D29:D29)</f>
        <v>9139.1</v>
      </c>
      <c r="E30" s="132">
        <f>SUM(E29:E29)</f>
        <v>330</v>
      </c>
      <c r="F30" s="130"/>
      <c r="G30" s="130"/>
      <c r="H30" s="130"/>
      <c r="I30" s="132">
        <f>SUM(I29:I29)</f>
        <v>12</v>
      </c>
      <c r="J30" s="132">
        <f>SUM(J29:J29)</f>
        <v>12</v>
      </c>
      <c r="K30" s="130"/>
      <c r="L30" s="130"/>
      <c r="M30" s="130"/>
      <c r="N30" s="130">
        <f>SUM(N29:N29)</f>
        <v>18056182.498600002</v>
      </c>
      <c r="O30" s="130">
        <f>SUM(O29:O29)</f>
        <v>18056182.498600002</v>
      </c>
    </row>
    <row r="31" spans="1:15" ht="53.25" customHeight="1" x14ac:dyDescent="0.25">
      <c r="B31" s="165" t="s">
        <v>170</v>
      </c>
      <c r="C31" s="167"/>
      <c r="D31" s="130">
        <f>SUM(D16+D23+D30)</f>
        <v>20741.73</v>
      </c>
      <c r="E31" s="130">
        <f>SUM(E16+E23+E30)</f>
        <v>847</v>
      </c>
      <c r="F31" s="130"/>
      <c r="G31" s="130"/>
      <c r="H31" s="130"/>
      <c r="I31" s="132">
        <f>I16+I23+I30</f>
        <v>26</v>
      </c>
      <c r="J31" s="132">
        <f>J16+J23+J30</f>
        <v>26</v>
      </c>
      <c r="K31" s="130"/>
      <c r="L31" s="130"/>
      <c r="M31" s="130"/>
      <c r="N31" s="130">
        <f>N16+N23+N29</f>
        <v>54963696.29276</v>
      </c>
      <c r="O31" s="130">
        <f>O16+O23+O29</f>
        <v>54963696.29276</v>
      </c>
    </row>
    <row r="32" spans="1:15" ht="17.25" customHeight="1" x14ac:dyDescent="0.25">
      <c r="K32" s="134"/>
      <c r="M32" s="135"/>
      <c r="N32" s="135"/>
    </row>
    <row r="33" spans="12:14" ht="17.25" customHeight="1" x14ac:dyDescent="0.25">
      <c r="L33" s="135"/>
      <c r="M33" s="135"/>
      <c r="N33" s="135"/>
    </row>
    <row r="34" spans="12:14" ht="17.25" customHeight="1" x14ac:dyDescent="0.25">
      <c r="L34" s="135"/>
      <c r="M34" s="135"/>
      <c r="N34" s="135"/>
    </row>
    <row r="35" spans="12:14" ht="17.25" customHeight="1" x14ac:dyDescent="0.25">
      <c r="L35" s="135"/>
      <c r="M35" s="135"/>
      <c r="N35" s="135"/>
    </row>
    <row r="36" spans="12:14" ht="17.25" customHeight="1" x14ac:dyDescent="0.25">
      <c r="L36" s="135"/>
      <c r="M36" s="135"/>
      <c r="N36" s="135"/>
    </row>
    <row r="37" spans="12:14" ht="17.25" customHeight="1" x14ac:dyDescent="0.25">
      <c r="L37" s="135"/>
      <c r="M37" s="135"/>
      <c r="N37" s="135"/>
    </row>
    <row r="38" spans="12:14" ht="17.25" customHeight="1" x14ac:dyDescent="0.25">
      <c r="L38" s="135"/>
      <c r="M38" s="135"/>
      <c r="N38" s="135"/>
    </row>
    <row r="39" spans="12:14" ht="17.25" customHeight="1" x14ac:dyDescent="0.25">
      <c r="L39" s="135"/>
      <c r="M39" s="135"/>
      <c r="N39" s="135"/>
    </row>
    <row r="40" spans="12:14" ht="17.25" customHeight="1" x14ac:dyDescent="0.25">
      <c r="L40" s="135"/>
      <c r="M40" s="135"/>
      <c r="N40" s="135"/>
    </row>
    <row r="41" spans="12:14" ht="17.25" customHeight="1" x14ac:dyDescent="0.25">
      <c r="L41" s="135"/>
      <c r="M41" s="135"/>
      <c r="N41" s="135"/>
    </row>
    <row r="42" spans="12:14" ht="17.25" customHeight="1" x14ac:dyDescent="0.25">
      <c r="L42" s="135"/>
      <c r="M42" s="135"/>
      <c r="N42" s="135"/>
    </row>
    <row r="43" spans="12:14" ht="17.25" customHeight="1" x14ac:dyDescent="0.25">
      <c r="L43" s="135"/>
      <c r="M43" s="135"/>
      <c r="N43" s="135"/>
    </row>
    <row r="44" spans="12:14" ht="17.25" customHeight="1" x14ac:dyDescent="0.25">
      <c r="L44" s="135"/>
      <c r="M44" s="135"/>
      <c r="N44" s="135"/>
    </row>
    <row r="45" spans="12:14" ht="17.25" customHeight="1" x14ac:dyDescent="0.25">
      <c r="L45" s="135"/>
      <c r="M45" s="135"/>
      <c r="N45" s="135"/>
    </row>
    <row r="46" spans="12:14" ht="17.25" customHeight="1" x14ac:dyDescent="0.25">
      <c r="L46" s="135"/>
      <c r="M46" s="135"/>
      <c r="N46" s="135"/>
    </row>
    <row r="47" spans="12:14" ht="17.25" customHeight="1" x14ac:dyDescent="0.25">
      <c r="L47" s="135"/>
      <c r="M47" s="135"/>
      <c r="N47" s="135"/>
    </row>
    <row r="48" spans="12:14" ht="17.25" customHeight="1" x14ac:dyDescent="0.25">
      <c r="L48" s="135"/>
      <c r="M48" s="135"/>
      <c r="N48" s="135"/>
    </row>
    <row r="49" spans="1:40" ht="17.25" customHeight="1" x14ac:dyDescent="0.25">
      <c r="L49" s="135"/>
      <c r="M49" s="135"/>
      <c r="N49" s="135"/>
    </row>
    <row r="50" spans="1:40" ht="17.25" customHeight="1" x14ac:dyDescent="0.25">
      <c r="L50" s="135"/>
      <c r="M50" s="135"/>
      <c r="N50" s="135"/>
    </row>
    <row r="51" spans="1:40" ht="17.25" customHeight="1" x14ac:dyDescent="0.25">
      <c r="L51" s="135"/>
      <c r="M51" s="135"/>
      <c r="N51" s="135"/>
    </row>
    <row r="52" spans="1:40" ht="19.5" customHeight="1" x14ac:dyDescent="0.25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N52" s="136"/>
    </row>
    <row r="53" spans="1:40" ht="15" x14ac:dyDescent="0.25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1"/>
      <c r="Q53" s="112"/>
      <c r="R53" s="112"/>
      <c r="S53" s="112"/>
      <c r="T53" s="112"/>
      <c r="U53" s="112"/>
      <c r="V53" s="112"/>
      <c r="W53" s="112"/>
      <c r="X53" s="113"/>
      <c r="Y53" s="113"/>
      <c r="Z53" s="113"/>
      <c r="AA53" s="113"/>
      <c r="AB53" s="113"/>
      <c r="AC53" s="113"/>
    </row>
    <row r="54" spans="1:40" ht="15" x14ac:dyDescent="0.25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1"/>
      <c r="Q54" s="112"/>
      <c r="R54" s="112"/>
      <c r="S54" s="112"/>
      <c r="T54" s="112"/>
      <c r="U54" s="112"/>
      <c r="V54" s="112"/>
      <c r="W54" s="112"/>
      <c r="X54" s="113"/>
      <c r="Y54" s="113"/>
      <c r="Z54" s="113"/>
      <c r="AA54" s="113"/>
      <c r="AB54" s="137"/>
      <c r="AC54" s="138"/>
    </row>
    <row r="55" spans="1:40" ht="15" x14ac:dyDescent="0.25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1"/>
      <c r="Q55" s="112"/>
      <c r="R55" s="112"/>
      <c r="S55" s="112"/>
      <c r="T55" s="112"/>
      <c r="U55" s="112"/>
      <c r="V55" s="112"/>
      <c r="W55" s="112"/>
      <c r="X55" s="113"/>
      <c r="Y55" s="113"/>
      <c r="Z55" s="113"/>
      <c r="AA55" s="113"/>
      <c r="AB55" s="113"/>
      <c r="AC55" s="113"/>
    </row>
    <row r="56" spans="1:40" ht="15" x14ac:dyDescent="0.25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1"/>
      <c r="Q56" s="112"/>
      <c r="R56" s="112"/>
      <c r="S56" s="112"/>
      <c r="T56" s="112"/>
      <c r="U56" s="112"/>
      <c r="V56" s="112"/>
      <c r="W56" s="112"/>
      <c r="X56" s="113"/>
      <c r="Y56" s="113"/>
      <c r="Z56" s="113"/>
      <c r="AA56" s="139"/>
      <c r="AB56" s="137"/>
      <c r="AC56" s="137"/>
    </row>
    <row r="57" spans="1:40" ht="15" x14ac:dyDescent="0.25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1"/>
      <c r="Q57" s="112"/>
      <c r="R57" s="112"/>
      <c r="S57" s="112"/>
      <c r="T57" s="112"/>
      <c r="U57" s="112"/>
      <c r="V57" s="112"/>
      <c r="W57" s="112"/>
      <c r="X57" s="113"/>
      <c r="Y57" s="113"/>
      <c r="Z57" s="140"/>
      <c r="AA57" s="113"/>
      <c r="AB57" s="113"/>
      <c r="AC57" s="113"/>
    </row>
    <row r="58" spans="1:40" ht="15" x14ac:dyDescent="0.25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1"/>
      <c r="Q58" s="112"/>
      <c r="R58" s="112"/>
      <c r="S58" s="112"/>
      <c r="T58" s="112"/>
      <c r="U58" s="112"/>
      <c r="V58" s="112"/>
      <c r="W58" s="112"/>
      <c r="X58" s="113"/>
      <c r="Y58" s="113"/>
      <c r="Z58" s="113"/>
      <c r="AA58" s="113"/>
      <c r="AB58" s="113"/>
      <c r="AC58" s="113"/>
    </row>
    <row r="59" spans="1:40" ht="15" x14ac:dyDescent="0.25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1"/>
      <c r="Q59" s="112"/>
      <c r="R59" s="112"/>
      <c r="S59" s="112"/>
      <c r="T59" s="112"/>
      <c r="U59" s="112"/>
      <c r="V59" s="112"/>
      <c r="W59" s="112"/>
      <c r="X59" s="113"/>
      <c r="Y59" s="113"/>
      <c r="Z59" s="113"/>
      <c r="AA59" s="113"/>
      <c r="AB59" s="113"/>
      <c r="AC59" s="113"/>
    </row>
    <row r="60" spans="1:40" ht="15" x14ac:dyDescent="0.25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1"/>
      <c r="Q60" s="112"/>
      <c r="R60" s="141"/>
      <c r="S60" s="141"/>
      <c r="T60" s="141"/>
      <c r="U60" s="141"/>
      <c r="V60" s="141"/>
      <c r="W60" s="112"/>
      <c r="X60" s="113"/>
      <c r="Y60" s="113"/>
      <c r="Z60" s="113"/>
      <c r="AA60" s="113"/>
      <c r="AB60" s="137"/>
      <c r="AC60" s="113"/>
    </row>
    <row r="61" spans="1:40" ht="15" x14ac:dyDescent="0.25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1"/>
      <c r="Q61" s="112"/>
      <c r="R61" s="112"/>
      <c r="S61" s="112"/>
      <c r="T61" s="112"/>
      <c r="U61" s="112"/>
      <c r="V61" s="112"/>
      <c r="W61" s="112"/>
      <c r="X61" s="113"/>
      <c r="Y61" s="113"/>
      <c r="Z61" s="137"/>
      <c r="AA61" s="113"/>
      <c r="AB61" s="113"/>
      <c r="AC61" s="113"/>
      <c r="AM61" s="136"/>
    </row>
    <row r="62" spans="1:40" ht="15" x14ac:dyDescent="0.25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1"/>
      <c r="Q62" s="112"/>
      <c r="R62" s="112"/>
      <c r="S62" s="112"/>
      <c r="T62" s="112"/>
      <c r="U62" s="112"/>
      <c r="V62" s="112"/>
      <c r="W62" s="112"/>
      <c r="X62" s="113"/>
      <c r="Y62" s="113"/>
      <c r="Z62" s="113"/>
      <c r="AA62" s="113"/>
      <c r="AB62" s="140"/>
      <c r="AC62" s="113"/>
    </row>
    <row r="63" spans="1:40" ht="15" x14ac:dyDescent="0.25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1"/>
      <c r="Q63" s="112"/>
      <c r="R63" s="112"/>
      <c r="S63" s="112"/>
      <c r="T63" s="112"/>
      <c r="U63" s="112"/>
      <c r="V63" s="112"/>
      <c r="W63" s="112"/>
      <c r="X63" s="113"/>
      <c r="Y63" s="113"/>
      <c r="Z63" s="113"/>
      <c r="AA63" s="113"/>
      <c r="AB63" s="113"/>
      <c r="AC63" s="113"/>
    </row>
    <row r="64" spans="1:40" ht="15" x14ac:dyDescent="0.25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1"/>
      <c r="Q64" s="112"/>
      <c r="R64" s="112"/>
      <c r="S64" s="112"/>
      <c r="T64" s="112"/>
      <c r="U64" s="112"/>
      <c r="V64" s="112"/>
      <c r="W64" s="112"/>
      <c r="X64" s="113"/>
      <c r="Y64" s="113"/>
      <c r="Z64" s="113"/>
      <c r="AA64" s="113"/>
      <c r="AB64" s="113"/>
      <c r="AC64" s="113"/>
    </row>
    <row r="65" spans="1:29" ht="15" x14ac:dyDescent="0.25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1"/>
      <c r="Q65" s="112"/>
      <c r="R65" s="112"/>
      <c r="S65" s="112"/>
      <c r="T65" s="112"/>
      <c r="U65" s="112"/>
      <c r="V65" s="112"/>
      <c r="W65" s="112"/>
      <c r="X65" s="113"/>
      <c r="Y65" s="113"/>
      <c r="Z65" s="113"/>
      <c r="AA65" s="113"/>
      <c r="AB65" s="113"/>
      <c r="AC65" s="113"/>
    </row>
    <row r="66" spans="1:29" ht="15" x14ac:dyDescent="0.25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1"/>
      <c r="Q66" s="112"/>
      <c r="R66" s="112"/>
      <c r="S66" s="112"/>
      <c r="T66" s="112"/>
      <c r="U66" s="112"/>
      <c r="V66" s="112"/>
      <c r="W66" s="112"/>
      <c r="X66" s="113"/>
      <c r="Y66" s="113"/>
      <c r="Z66" s="113"/>
      <c r="AA66" s="113"/>
      <c r="AB66" s="113"/>
      <c r="AC66" s="113"/>
    </row>
    <row r="67" spans="1:29" ht="15" x14ac:dyDescent="0.25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1"/>
      <c r="Q67" s="112"/>
      <c r="R67" s="112"/>
      <c r="S67" s="112"/>
      <c r="T67" s="112"/>
      <c r="U67" s="112"/>
      <c r="V67" s="112"/>
      <c r="W67" s="112"/>
      <c r="X67" s="113"/>
      <c r="Y67" s="113"/>
      <c r="Z67" s="113"/>
      <c r="AA67" s="113"/>
      <c r="AB67" s="113"/>
      <c r="AC67" s="113"/>
    </row>
    <row r="68" spans="1:29" ht="15" x14ac:dyDescent="0.25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1"/>
      <c r="Q68" s="112"/>
      <c r="R68" s="112"/>
      <c r="S68" s="112"/>
      <c r="T68" s="112"/>
      <c r="U68" s="112"/>
      <c r="V68" s="112"/>
      <c r="W68" s="112"/>
      <c r="X68" s="113"/>
      <c r="Y68" s="113"/>
      <c r="Z68" s="113"/>
      <c r="AA68" s="113"/>
      <c r="AB68" s="113"/>
      <c r="AC68" s="113"/>
    </row>
    <row r="69" spans="1:29" ht="15" x14ac:dyDescent="0.25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1"/>
      <c r="Q69" s="112"/>
      <c r="R69" s="112"/>
      <c r="S69" s="112"/>
      <c r="T69" s="112"/>
      <c r="U69" s="112"/>
      <c r="V69" s="112"/>
      <c r="W69" s="112"/>
      <c r="X69" s="113"/>
      <c r="Y69" s="113"/>
      <c r="Z69" s="113"/>
      <c r="AA69" s="113"/>
      <c r="AB69" s="113"/>
      <c r="AC69" s="113"/>
    </row>
    <row r="70" spans="1:29" ht="15" x14ac:dyDescent="0.25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1"/>
      <c r="Q70" s="112"/>
      <c r="R70" s="112"/>
      <c r="S70" s="112"/>
      <c r="T70" s="112"/>
      <c r="U70" s="112"/>
      <c r="V70" s="112"/>
      <c r="W70" s="112"/>
      <c r="X70" s="113"/>
      <c r="Y70" s="113"/>
      <c r="Z70" s="113"/>
      <c r="AA70" s="113"/>
      <c r="AB70" s="113"/>
      <c r="AC70" s="113"/>
    </row>
  </sheetData>
  <mergeCells count="32">
    <mergeCell ref="L3:O3"/>
    <mergeCell ref="A8:O8"/>
    <mergeCell ref="A10:O10"/>
    <mergeCell ref="A11:A13"/>
    <mergeCell ref="B11:B13"/>
    <mergeCell ref="C11:C13"/>
    <mergeCell ref="D11:D12"/>
    <mergeCell ref="E11:E12"/>
    <mergeCell ref="F11:J11"/>
    <mergeCell ref="K11:O11"/>
    <mergeCell ref="Z11:AD14"/>
    <mergeCell ref="B16:C16"/>
    <mergeCell ref="A17:O17"/>
    <mergeCell ref="A18:A20"/>
    <mergeCell ref="B18:B20"/>
    <mergeCell ref="C18:C20"/>
    <mergeCell ref="D18:D19"/>
    <mergeCell ref="E18:E19"/>
    <mergeCell ref="F18:J18"/>
    <mergeCell ref="K18:O18"/>
    <mergeCell ref="B30:C30"/>
    <mergeCell ref="B31:C31"/>
    <mergeCell ref="P52:AC52"/>
    <mergeCell ref="B23:C23"/>
    <mergeCell ref="A24:O24"/>
    <mergeCell ref="A25:A27"/>
    <mergeCell ref="B25:B27"/>
    <mergeCell ref="C25:C27"/>
    <mergeCell ref="D25:D26"/>
    <mergeCell ref="E25:E26"/>
    <mergeCell ref="F25:J25"/>
    <mergeCell ref="K25:O25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Перечень</vt:lpstr>
      <vt:lpstr>реестр</vt:lpstr>
      <vt:lpstr>Планируемые показатели</vt:lpstr>
      <vt:lpstr>реестр!Print_Titles</vt:lpstr>
      <vt:lpstr>Перечень!Область_печати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Валерьевна Никифорова</dc:creator>
  <cp:lastModifiedBy>Васильева Т.А.</cp:lastModifiedBy>
  <cp:revision>2</cp:revision>
  <cp:lastPrinted>2026-07-16T11:04:34Z</cp:lastPrinted>
  <dcterms:created xsi:type="dcterms:W3CDTF">2022-09-29T11:12:08Z</dcterms:created>
  <dcterms:modified xsi:type="dcterms:W3CDTF">2026-07-16T11:07:26Z</dcterms:modified>
</cp:coreProperties>
</file>