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60" windowWidth="15360" windowHeight="5955"/>
  </bookViews>
  <sheets>
    <sheet name="2022 " sheetId="14" r:id="rId1"/>
    <sheet name="Лист1" sheetId="11" r:id="rId2"/>
    <sheet name="Лист2" sheetId="12" r:id="rId3"/>
  </sheets>
  <definedNames>
    <definedName name="_xlnm._FilterDatabase" localSheetId="0" hidden="1">'2022 '!$E$1:$E$454</definedName>
    <definedName name="_xlnm.Print_Area" localSheetId="0">'2022 '!$A$1:$K$484</definedName>
  </definedNames>
  <calcPr calcId="145621"/>
</workbook>
</file>

<file path=xl/calcChain.xml><?xml version="1.0" encoding="utf-8"?>
<calcChain xmlns="http://schemas.openxmlformats.org/spreadsheetml/2006/main">
  <c r="G148" i="14" l="1"/>
  <c r="E26" i="14" l="1"/>
  <c r="G26" i="14"/>
  <c r="G353" i="14"/>
  <c r="I26" i="14" l="1"/>
  <c r="H12" i="14"/>
  <c r="C12" i="14"/>
  <c r="F12" i="14"/>
  <c r="G282" i="14"/>
  <c r="E282" i="14"/>
  <c r="D282" i="14"/>
  <c r="G265" i="14"/>
  <c r="E265" i="14"/>
  <c r="D265" i="14"/>
  <c r="D278" i="14"/>
  <c r="I278" i="14"/>
  <c r="G278" i="14"/>
  <c r="E27" i="14" l="1"/>
  <c r="I27" i="14"/>
  <c r="H27" i="14"/>
  <c r="G27" i="14"/>
  <c r="G115" i="14"/>
  <c r="E115" i="14"/>
  <c r="I103" i="14"/>
  <c r="H103" i="14"/>
  <c r="G103" i="14"/>
  <c r="D103" i="14"/>
  <c r="I387" i="14"/>
  <c r="I380" i="14"/>
  <c r="I309" i="14"/>
  <c r="G309" i="14"/>
  <c r="E309" i="14"/>
  <c r="I247" i="14"/>
  <c r="D247" i="14"/>
  <c r="G247" i="14"/>
  <c r="I235" i="14"/>
  <c r="H235" i="14"/>
  <c r="G235" i="14"/>
  <c r="D235" i="14"/>
  <c r="H231" i="14"/>
  <c r="G231" i="14"/>
  <c r="G226" i="14"/>
  <c r="I388" i="14" l="1"/>
  <c r="I286" i="14"/>
  <c r="H286" i="14"/>
  <c r="G286" i="14"/>
  <c r="A388" i="14" l="1"/>
  <c r="H380" i="14"/>
  <c r="H388" i="14" s="1"/>
  <c r="G380" i="14"/>
  <c r="E380" i="14"/>
  <c r="D380" i="14"/>
  <c r="G356" i="14" l="1"/>
  <c r="H353" i="14"/>
  <c r="H84" i="14"/>
  <c r="G84" i="14"/>
  <c r="I84" i="14"/>
  <c r="A108" i="14"/>
  <c r="G59" i="14"/>
  <c r="D59" i="14"/>
  <c r="D70" i="14" s="1"/>
  <c r="I204" i="14"/>
  <c r="G204" i="14"/>
  <c r="G222" i="14" s="1"/>
  <c r="D204" i="14"/>
  <c r="I133" i="14"/>
  <c r="G133" i="14"/>
  <c r="G143" i="14" s="1"/>
  <c r="E84" i="14"/>
  <c r="D84" i="14"/>
  <c r="I89" i="14"/>
  <c r="D89" i="14"/>
  <c r="G89" i="14"/>
  <c r="I392" i="14"/>
  <c r="I401" i="14" s="1"/>
  <c r="H392" i="14"/>
  <c r="H401" i="14" s="1"/>
  <c r="G392" i="14"/>
  <c r="G401" i="14" s="1"/>
  <c r="E392" i="14"/>
  <c r="E401" i="14" s="1"/>
  <c r="I221" i="14"/>
  <c r="H8" i="14"/>
  <c r="G8" i="14"/>
  <c r="F8" i="14"/>
  <c r="A282" i="14"/>
  <c r="H265" i="14"/>
  <c r="C27" i="14"/>
  <c r="I31" i="14"/>
  <c r="G31" i="14"/>
  <c r="F14" i="14"/>
  <c r="I28" i="14"/>
  <c r="E28" i="14"/>
  <c r="C28" i="14" s="1"/>
  <c r="G28" i="14"/>
  <c r="I107" i="14"/>
  <c r="G107" i="14"/>
  <c r="D107" i="14"/>
  <c r="H26" i="14"/>
  <c r="C26" i="14"/>
  <c r="H20" i="14"/>
  <c r="C20" i="14"/>
  <c r="F20" i="14"/>
  <c r="C15" i="14"/>
  <c r="C14" i="14"/>
  <c r="F15" i="14"/>
  <c r="H387" i="14"/>
  <c r="G387" i="14"/>
  <c r="G436" i="14"/>
  <c r="E436" i="14"/>
  <c r="A437" i="14"/>
  <c r="G425" i="14"/>
  <c r="E425" i="14"/>
  <c r="G374" i="14"/>
  <c r="G388" i="14" s="1"/>
  <c r="E374" i="14"/>
  <c r="E388" i="14" s="1"/>
  <c r="I365" i="14"/>
  <c r="I370" i="14" s="1"/>
  <c r="G365" i="14"/>
  <c r="I337" i="14"/>
  <c r="G337" i="14"/>
  <c r="G347" i="14" s="1"/>
  <c r="D337" i="14"/>
  <c r="D347" i="14" s="1"/>
  <c r="A222" i="14"/>
  <c r="D218" i="14"/>
  <c r="G187" i="14"/>
  <c r="G198" i="14" s="1"/>
  <c r="E187" i="14"/>
  <c r="E198" i="14" s="1"/>
  <c r="I251" i="14"/>
  <c r="I256" i="14" s="1"/>
  <c r="G251" i="14"/>
  <c r="D251" i="14"/>
  <c r="G256" i="14"/>
  <c r="A239" i="14"/>
  <c r="D231" i="14"/>
  <c r="A160" i="14"/>
  <c r="E133" i="14"/>
  <c r="E143" i="14" s="1"/>
  <c r="D133" i="14"/>
  <c r="D143" i="14" s="1"/>
  <c r="A128" i="14"/>
  <c r="E128" i="14"/>
  <c r="A70" i="14"/>
  <c r="G66" i="14"/>
  <c r="G62" i="14"/>
  <c r="E62" i="14"/>
  <c r="E59" i="14"/>
  <c r="E66" i="14"/>
  <c r="H31" i="14"/>
  <c r="G21" i="14"/>
  <c r="G22" i="14" s="1"/>
  <c r="F21" i="14"/>
  <c r="H16" i="14"/>
  <c r="C16" i="14"/>
  <c r="F16" i="14"/>
  <c r="H14" i="14"/>
  <c r="C13" i="14"/>
  <c r="F13" i="14"/>
  <c r="I436" i="14"/>
  <c r="A329" i="14"/>
  <c r="H278" i="14"/>
  <c r="I347" i="14"/>
  <c r="E337" i="14"/>
  <c r="E347" i="14" s="1"/>
  <c r="I290" i="14"/>
  <c r="I298" i="14" s="1"/>
  <c r="H290" i="14"/>
  <c r="H298" i="14" s="1"/>
  <c r="G290" i="14"/>
  <c r="G298" i="14" s="1"/>
  <c r="E290" i="14"/>
  <c r="H187" i="14"/>
  <c r="H198" i="14" s="1"/>
  <c r="G118" i="14"/>
  <c r="I48" i="14"/>
  <c r="I52" i="14" s="1"/>
  <c r="G48" i="14"/>
  <c r="G52" i="14" s="1"/>
  <c r="E103" i="14"/>
  <c r="A419" i="14"/>
  <c r="E365" i="14"/>
  <c r="E370" i="14" s="1"/>
  <c r="D370" i="14"/>
  <c r="A370" i="14"/>
  <c r="H411" i="14"/>
  <c r="H419" i="14" s="1"/>
  <c r="G411" i="14"/>
  <c r="G419" i="14" s="1"/>
  <c r="D411" i="14"/>
  <c r="D419" i="14" s="1"/>
  <c r="I450" i="14"/>
  <c r="H450" i="14"/>
  <c r="G450" i="14"/>
  <c r="E450" i="14"/>
  <c r="I171" i="14"/>
  <c r="H365" i="14"/>
  <c r="H370" i="14" s="1"/>
  <c r="A347" i="14"/>
  <c r="H337" i="14"/>
  <c r="H347" i="14" s="1"/>
  <c r="E329" i="14"/>
  <c r="G238" i="14"/>
  <c r="D238" i="14"/>
  <c r="A198" i="14"/>
  <c r="D123" i="14"/>
  <c r="D156" i="14"/>
  <c r="D160" i="14" s="1"/>
  <c r="H148" i="14"/>
  <c r="G156" i="14"/>
  <c r="G151" i="14"/>
  <c r="C30" i="14"/>
  <c r="H321" i="14"/>
  <c r="C29" i="14"/>
  <c r="I453" i="14"/>
  <c r="E453" i="14"/>
  <c r="D450" i="14"/>
  <c r="E431" i="14"/>
  <c r="D431" i="14"/>
  <c r="D437" i="14" s="1"/>
  <c r="E387" i="14"/>
  <c r="D388" i="14"/>
  <c r="E383" i="14"/>
  <c r="D329" i="14"/>
  <c r="H312" i="14"/>
  <c r="H329" i="14" s="1"/>
  <c r="G312" i="14"/>
  <c r="D221" i="14"/>
  <c r="D222" i="14" s="1"/>
  <c r="D197" i="14"/>
  <c r="D171" i="14"/>
  <c r="D175" i="14" s="1"/>
  <c r="E52" i="14"/>
  <c r="E156" i="14"/>
  <c r="E160" i="14" s="1"/>
  <c r="H139" i="14"/>
  <c r="I198" i="14"/>
  <c r="H156" i="14"/>
  <c r="I156" i="14"/>
  <c r="I160" i="14" s="1"/>
  <c r="I239" i="14"/>
  <c r="I139" i="14"/>
  <c r="I143" i="14" s="1"/>
  <c r="E256" i="14"/>
  <c r="D255" i="14"/>
  <c r="G197" i="14"/>
  <c r="H453" i="14"/>
  <c r="G453" i="14"/>
  <c r="I431" i="14"/>
  <c r="G431" i="14"/>
  <c r="H415" i="14"/>
  <c r="G383" i="14"/>
  <c r="H256" i="14"/>
  <c r="G293" i="14"/>
  <c r="G171" i="14"/>
  <c r="H52" i="14"/>
  <c r="G221" i="14"/>
  <c r="I66" i="14"/>
  <c r="I70" i="14" s="1"/>
  <c r="E22" i="14"/>
  <c r="H142" i="14"/>
  <c r="H171" i="14"/>
  <c r="H175" i="14" s="1"/>
  <c r="H281" i="14"/>
  <c r="A454" i="14"/>
  <c r="H437" i="14"/>
  <c r="I415" i="14"/>
  <c r="I419" i="14" s="1"/>
  <c r="G346" i="14"/>
  <c r="I281" i="14"/>
  <c r="H222" i="14"/>
  <c r="G174" i="14"/>
  <c r="I142" i="14"/>
  <c r="I123" i="14"/>
  <c r="H123" i="14"/>
  <c r="H128" i="14" s="1"/>
  <c r="F32" i="14"/>
  <c r="F34" i="14" s="1"/>
  <c r="J1" i="14"/>
  <c r="G62" i="12"/>
  <c r="U27" i="11"/>
  <c r="F26" i="11"/>
  <c r="H26" i="11"/>
  <c r="J13" i="11"/>
  <c r="U13" i="11"/>
  <c r="G15" i="11"/>
  <c r="G12" i="11"/>
  <c r="U16" i="11"/>
  <c r="I16" i="11"/>
  <c r="J19" i="11"/>
  <c r="U22" i="11"/>
  <c r="I18" i="11"/>
  <c r="J25" i="11"/>
  <c r="U20" i="11"/>
  <c r="I14" i="11"/>
  <c r="I13" i="11"/>
  <c r="H11" i="11"/>
  <c r="L11" i="11"/>
  <c r="L12" i="11"/>
  <c r="L13" i="11"/>
  <c r="L14" i="11"/>
  <c r="L17" i="11"/>
  <c r="L19" i="11"/>
  <c r="L22" i="11"/>
  <c r="L23" i="11"/>
  <c r="L25" i="11"/>
  <c r="G4" i="11"/>
  <c r="H4" i="11"/>
  <c r="E11" i="11"/>
  <c r="E26" i="11"/>
  <c r="I26" i="11"/>
  <c r="E28" i="11"/>
  <c r="I28" i="11"/>
  <c r="G27" i="11"/>
  <c r="I17" i="11"/>
  <c r="I19" i="11"/>
  <c r="I20" i="11"/>
  <c r="G21" i="11"/>
  <c r="I22" i="11"/>
  <c r="G23" i="11"/>
  <c r="I23" i="11"/>
  <c r="I24" i="11"/>
  <c r="F16" i="11"/>
  <c r="L16" i="11"/>
  <c r="F15" i="11"/>
  <c r="L15" i="11"/>
  <c r="F20" i="11"/>
  <c r="J20" i="11"/>
  <c r="F21" i="11"/>
  <c r="J21" i="11"/>
  <c r="L21" i="11"/>
  <c r="F18" i="11"/>
  <c r="H18" i="11"/>
  <c r="F24" i="11"/>
  <c r="L24" i="11"/>
  <c r="U15" i="11"/>
  <c r="U18" i="11"/>
  <c r="J14" i="11"/>
  <c r="U14" i="11"/>
  <c r="J12" i="11"/>
  <c r="U24" i="11"/>
  <c r="J23" i="11"/>
  <c r="U8" i="11"/>
  <c r="H13" i="11"/>
  <c r="H25" i="11"/>
  <c r="U17" i="11"/>
  <c r="U19" i="11"/>
  <c r="H19" i="11"/>
  <c r="H22" i="11"/>
  <c r="U23" i="11"/>
  <c r="U25" i="11"/>
  <c r="J22" i="11"/>
  <c r="U10" i="11"/>
  <c r="U5" i="11"/>
  <c r="I25" i="11"/>
  <c r="G25" i="11"/>
  <c r="H17" i="11"/>
  <c r="J17" i="11"/>
  <c r="G16" i="11"/>
  <c r="U6" i="11"/>
  <c r="J27" i="11"/>
  <c r="H27" i="11"/>
  <c r="J11" i="11"/>
  <c r="G20" i="11"/>
  <c r="U11" i="11"/>
  <c r="G13" i="11"/>
  <c r="G17" i="11"/>
  <c r="G18" i="11"/>
  <c r="U9" i="11"/>
  <c r="L18" i="11"/>
  <c r="I21" i="11"/>
  <c r="H12" i="11"/>
  <c r="G19" i="11"/>
  <c r="I27" i="11"/>
  <c r="G24" i="11"/>
  <c r="J24" i="11"/>
  <c r="G22" i="11"/>
  <c r="U12" i="11"/>
  <c r="H23" i="11"/>
  <c r="H14" i="11"/>
  <c r="H21" i="11"/>
  <c r="H20" i="11"/>
  <c r="I12" i="11"/>
  <c r="H24" i="11"/>
  <c r="U21" i="11"/>
  <c r="U7" i="11"/>
  <c r="I15" i="11"/>
  <c r="G14" i="11"/>
  <c r="U26" i="11"/>
  <c r="U28" i="11"/>
  <c r="G11" i="11"/>
  <c r="H16" i="11"/>
  <c r="G26" i="11"/>
  <c r="H15" i="11"/>
  <c r="J18" i="11"/>
  <c r="I11" i="11"/>
  <c r="J15" i="11"/>
  <c r="L20" i="11"/>
  <c r="H174" i="14"/>
  <c r="J16" i="11"/>
  <c r="J26" i="11"/>
  <c r="F28" i="11"/>
  <c r="G28" i="11"/>
  <c r="J28" i="11"/>
  <c r="H28" i="11"/>
  <c r="L28" i="11"/>
  <c r="G108" i="14" l="1"/>
  <c r="G370" i="14"/>
  <c r="G329" i="14"/>
  <c r="I454" i="14"/>
  <c r="D239" i="14"/>
  <c r="G454" i="14"/>
  <c r="I437" i="14"/>
  <c r="H282" i="14"/>
  <c r="E32" i="14"/>
  <c r="E34" i="14" s="1"/>
  <c r="G128" i="14"/>
  <c r="H108" i="14"/>
  <c r="E108" i="14"/>
  <c r="H454" i="14"/>
  <c r="H32" i="14"/>
  <c r="H34" i="14" s="1"/>
  <c r="G6" i="14" s="1"/>
  <c r="G5" i="14" s="1"/>
  <c r="H160" i="14"/>
  <c r="G32" i="14"/>
  <c r="G34" i="14" s="1"/>
  <c r="D108" i="14"/>
  <c r="I222" i="14"/>
  <c r="E454" i="14"/>
  <c r="H22" i="14"/>
  <c r="G160" i="14"/>
  <c r="H143" i="14"/>
  <c r="I32" i="14"/>
  <c r="I34" i="14" s="1"/>
  <c r="E70" i="14"/>
  <c r="E437" i="14"/>
  <c r="G437" i="14"/>
  <c r="G70" i="14"/>
  <c r="C32" i="14"/>
  <c r="C34" i="14" s="1"/>
  <c r="F22" i="14"/>
  <c r="I108" i="14"/>
  <c r="D256" i="14"/>
  <c r="E6" i="14"/>
  <c r="E5" i="14" s="1"/>
  <c r="F6" i="14" l="1"/>
  <c r="F5" i="14" s="1"/>
  <c r="H6" i="14"/>
  <c r="H5" i="14" s="1"/>
  <c r="G239" i="14" l="1"/>
  <c r="H239" i="14"/>
  <c r="H293" i="14" l="1"/>
  <c r="I293" i="14"/>
  <c r="D226" i="14"/>
</calcChain>
</file>

<file path=xl/comments1.xml><?xml version="1.0" encoding="utf-8"?>
<comments xmlns="http://schemas.openxmlformats.org/spreadsheetml/2006/main">
  <authors>
    <author>Антонина Валерьевна</author>
  </authors>
  <commentList>
    <comment ref="H13" authorId="0">
      <text>
        <r>
          <rPr>
            <b/>
            <sz val="9"/>
            <color indexed="81"/>
            <rFont val="Tahoma"/>
            <family val="2"/>
            <charset val="204"/>
          </rPr>
          <t>Антонина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<sst xmlns="http://schemas.openxmlformats.org/spreadsheetml/2006/main" count="1154" uniqueCount="707">
  <si>
    <t>Стоимость проекта, млн.руб.</t>
  </si>
  <si>
    <t>х</t>
  </si>
  <si>
    <t>№ п/п²</t>
  </si>
  <si>
    <t>Канашский район</t>
  </si>
  <si>
    <t>Наименование организации</t>
  </si>
  <si>
    <t>Срок окончания реализации проекта, годы</t>
  </si>
  <si>
    <t>всего</t>
  </si>
  <si>
    <t>Количество созданных,планируемых к созданию новых рабочих мест</t>
  </si>
  <si>
    <t>Текущее состояние</t>
  </si>
  <si>
    <t>в т.ч. привлекаемые</t>
  </si>
  <si>
    <t>Алатырский район</t>
  </si>
  <si>
    <t>Всего</t>
  </si>
  <si>
    <t>ИТОГО</t>
  </si>
  <si>
    <t>Аликовский район</t>
  </si>
  <si>
    <t>Батыревский район</t>
  </si>
  <si>
    <t>Вурнарский район</t>
  </si>
  <si>
    <t>Ибресинский район</t>
  </si>
  <si>
    <t>Козловский район</t>
  </si>
  <si>
    <t>Комсомольский район</t>
  </si>
  <si>
    <t>Красноармейский район</t>
  </si>
  <si>
    <t>Красночетайский район</t>
  </si>
  <si>
    <t>Моргаушский район</t>
  </si>
  <si>
    <t>Порецкий район</t>
  </si>
  <si>
    <t>Урмарский район</t>
  </si>
  <si>
    <t>Цивильский район</t>
  </si>
  <si>
    <t>Чебоксарский район</t>
  </si>
  <si>
    <t>Шемуршинский район</t>
  </si>
  <si>
    <t>Шумерлинский район</t>
  </si>
  <si>
    <t>Ядринский район</t>
  </si>
  <si>
    <t>Яльчикский район</t>
  </si>
  <si>
    <t>Янтиковский район</t>
  </si>
  <si>
    <t>по производственным объектам</t>
  </si>
  <si>
    <t>по проектам направленным на техническое обновление</t>
  </si>
  <si>
    <t>Кол-во, ед.</t>
  </si>
  <si>
    <t>Зернохранилища</t>
  </si>
  <si>
    <t xml:space="preserve">Сенохранилища </t>
  </si>
  <si>
    <t xml:space="preserve">Овощехранилища </t>
  </si>
  <si>
    <t>Тепличный комплекс</t>
  </si>
  <si>
    <t>Количество, ед.</t>
  </si>
  <si>
    <t>в т.ч.:     коровы</t>
  </si>
  <si>
    <t xml:space="preserve">              КРС на откорме</t>
  </si>
  <si>
    <t>Убойные цеха</t>
  </si>
  <si>
    <t>Прочее</t>
  </si>
  <si>
    <t>Овцеводство и козоводство</t>
  </si>
  <si>
    <t>Мощность (головы,тонны,га)</t>
  </si>
  <si>
    <t>Картофелехранилища</t>
  </si>
  <si>
    <t>Направление проекта</t>
  </si>
  <si>
    <t>Всего в т.ч.:</t>
  </si>
  <si>
    <t>Итого:</t>
  </si>
  <si>
    <t>Количество голов</t>
  </si>
  <si>
    <t>Животноводство</t>
  </si>
  <si>
    <t xml:space="preserve">Итого: </t>
  </si>
  <si>
    <t>Стоимость проекта, млн. руб.</t>
  </si>
  <si>
    <t>Количество созданных, планируемых к созданию новых рабочих мест</t>
  </si>
  <si>
    <t>Наименование инвестиционного проекта</t>
  </si>
  <si>
    <t>Условные головы</t>
  </si>
  <si>
    <t>100 тонн</t>
  </si>
  <si>
    <t>КФХ Бикулова Александра Николаевича</t>
  </si>
  <si>
    <t>100 голов</t>
  </si>
  <si>
    <t>2020-2021</t>
  </si>
  <si>
    <t>25 голов</t>
  </si>
  <si>
    <t>2019-2021</t>
  </si>
  <si>
    <t>50 голов</t>
  </si>
  <si>
    <t>КФХ Кадикина Н.В.</t>
  </si>
  <si>
    <t>КФХ Лавров В.А.</t>
  </si>
  <si>
    <t>телятник</t>
  </si>
  <si>
    <t>КФХ Юхтанов А.Н.</t>
  </si>
  <si>
    <t>пищевая и перерабатывающая промышленность</t>
  </si>
  <si>
    <t>КФХ Павлов В.Н.</t>
  </si>
  <si>
    <t>КФХ Иванов В.А.</t>
  </si>
  <si>
    <t xml:space="preserve">1000 тонн </t>
  </si>
  <si>
    <t>КФХ Мерлов А.В.</t>
  </si>
  <si>
    <t>900 кв.м.</t>
  </si>
  <si>
    <t>Алатырский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</si>
  <si>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</si>
  <si>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</si>
  <si>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</si>
  <si>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</si>
  <si>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</si>
  <si>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</si>
  <si>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</si>
  <si>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</si>
  <si>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</si>
  <si>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</si>
  <si>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</si>
  <si>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</si>
  <si>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</si>
  <si>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</si>
  <si>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</si>
  <si>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</si>
  <si>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</si>
  <si>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</si>
  <si>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</si>
  <si>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кол-во</t>
  </si>
  <si>
    <t xml:space="preserve">Пищевка </t>
  </si>
  <si>
    <t xml:space="preserve">Чувашской Республике </t>
  </si>
  <si>
    <t>Итого по районам</t>
  </si>
  <si>
    <t>осталось реализовать</t>
  </si>
  <si>
    <t>сумма</t>
  </si>
  <si>
    <t>Районы</t>
  </si>
  <si>
    <t>КФХ Гришина И.Д.</t>
  </si>
  <si>
    <t>Лошади</t>
  </si>
  <si>
    <t>Реализовано</t>
  </si>
  <si>
    <t>Сумма, млн.руб.</t>
  </si>
  <si>
    <t>Процент освоения,%</t>
  </si>
  <si>
    <t>120 голов</t>
  </si>
  <si>
    <t>40 голов</t>
  </si>
  <si>
    <t>ИП Глава КФХ Лаптев Ю.С.</t>
  </si>
  <si>
    <t xml:space="preserve">Численность населения на 01.01.2020 </t>
  </si>
  <si>
    <t>2021</t>
  </si>
  <si>
    <t xml:space="preserve">КФХ Ильин Д.М. </t>
  </si>
  <si>
    <t>Реконструкция коровника на 100 голов</t>
  </si>
  <si>
    <t>Строительство склада для хранения зерна на 1000 тонн</t>
  </si>
  <si>
    <t>Кормохранилище (кормоцех)</t>
  </si>
  <si>
    <t>Хмелеплантации</t>
  </si>
  <si>
    <t>КФХ Леонтьева С.И.</t>
  </si>
  <si>
    <t>СХПК "Новый путь"</t>
  </si>
  <si>
    <t>КФХ Сапожников А.В.</t>
  </si>
  <si>
    <t>90 % (возведен каркас, установка системы новозоудаления, водоснабжения, ведутся внутренние работы)</t>
  </si>
  <si>
    <t>КФХ Карнеев И.М.</t>
  </si>
  <si>
    <t>ЗЕРНОСУШИЛКИ</t>
  </si>
  <si>
    <t>КФХ Квасков А.М.</t>
  </si>
  <si>
    <t>КФХ Ямуков Г.Н.</t>
  </si>
  <si>
    <t xml:space="preserve">Прочее животноводство </t>
  </si>
  <si>
    <t xml:space="preserve"> Скотоводство</t>
  </si>
  <si>
    <t>Площадь сельхозугодий</t>
  </si>
  <si>
    <t>20 тонн</t>
  </si>
  <si>
    <t>КФХ Грачева В.Г.</t>
  </si>
  <si>
    <t>КФХ Варламов И.В.</t>
  </si>
  <si>
    <t>Марпосадский район</t>
  </si>
  <si>
    <t xml:space="preserve">КФХ Хайбулин Ф.К. </t>
  </si>
  <si>
    <t>75%. В 2021 году строительные работы не велись.</t>
  </si>
  <si>
    <t>Строительные работы выполнены на 10 %</t>
  </si>
  <si>
    <t>1200 тонн</t>
  </si>
  <si>
    <t>Сумма</t>
  </si>
  <si>
    <t>Здание пострено, проведены кровельные работы, завезено оборудование.</t>
  </si>
  <si>
    <t>ноябрь 2021 г.</t>
  </si>
  <si>
    <t>КФХ Салихов К.М.</t>
  </si>
  <si>
    <t>500 кг в сутки</t>
  </si>
  <si>
    <t xml:space="preserve">2021 июль </t>
  </si>
  <si>
    <t>2021 август</t>
  </si>
  <si>
    <t xml:space="preserve"> сентябрь 2021</t>
  </si>
  <si>
    <t xml:space="preserve"> декабрь 2021</t>
  </si>
  <si>
    <t>Приобретены строительные материалы. Построен каркас зернотока. Затрачены собственные финансовые средства в сумме 3700 тыс.руб. Освоение 61,6 %</t>
  </si>
  <si>
    <t>Построена животноводческая ферма на 25 голов. В 2021 году планируется расширение фермы на 25 голов КРС. Затрачены финансовые средства в сумме 1,5 млн.руб. Освоение-50 %</t>
  </si>
  <si>
    <t>Построен каркас склада. Пол асфальтирован. Затрачены собственные финансовые средства на сумму 1 млн.руб. Освоение 25 %</t>
  </si>
  <si>
    <t>Проведена вакуумная линия и проведен внутренний ремонт здания на сумму 4000 тыс. рублей. Планируется замена крыши и строительство молочного блока. Продолжается внутренний ремонт здания.Установлена линия навозоудаления. Заменены окна, утеплена крыша. В 2021 году планируется установка молокопровода и охладителя молока.В 2021 году установила молокопровод, холодильник. Провели заявку бетона в молочном блоке</t>
  </si>
  <si>
    <t>КФХ Григорьева Д.В.</t>
  </si>
  <si>
    <t>Проведен повторный ремонт крыши (после сильного урагана), установлены автопоилки и подъем для коров. Общая стоимость ремонта составила 150 тыс. рублей.В 4 кв. 2020г.начата установка металлических ворот, заменена система автопоилок. Планируется  проведение линии навозоудаления и переоборудования доильной установки.</t>
  </si>
  <si>
    <t>К(Ф)Х Николаева Вячеслава В.</t>
  </si>
  <si>
    <t>2 тыс. тонн</t>
  </si>
  <si>
    <t>КФХ Угарина Н.М.</t>
  </si>
  <si>
    <t>Выполнено 80%</t>
  </si>
  <si>
    <t>80% (заливка пола бетоном,крыша заменена,обшиты стены, установка системы навозоудаления, остались внутренние работы)</t>
  </si>
  <si>
    <t>80% (каркасвозведен, кровля,юзаливка пола бетоном)</t>
  </si>
  <si>
    <t>90% (крыша заменена, внутренние работы, идет благоустройство территории)</t>
  </si>
  <si>
    <t>КФХ Михайлова Н.И.</t>
  </si>
  <si>
    <t>37 голов</t>
  </si>
  <si>
    <t>Приобретены 23 гол. нетелей на сумму 2762,99 тыс.руб. Освоение 62 %</t>
  </si>
  <si>
    <t>Строительство ведется, выполнено на 50%</t>
  </si>
  <si>
    <t>КФХ Никоноров В.В.</t>
  </si>
  <si>
    <t>КФХ Белалов И.О. (г)</t>
  </si>
  <si>
    <t xml:space="preserve">КФХ Шайкина Э.К. </t>
  </si>
  <si>
    <t>АО "Вурнарский мясокомбинат"</t>
  </si>
  <si>
    <t>Ведутся работы по покрытию полов</t>
  </si>
  <si>
    <t xml:space="preserve">Готовность проекта составляет 80 %.  Выполнены работы по распланировке площадки, по установке и заливке фундаментной плиты, частичному установлению металлических конструкций, по  перекрытию кровли. </t>
  </si>
  <si>
    <t>Строительство зернохранилища в дер. Нижние Татмыши Аликовский</t>
  </si>
  <si>
    <t xml:space="preserve">Строительство откормочника Батыревский </t>
  </si>
  <si>
    <t xml:space="preserve">Реконструкция откормочника для КРС Батыревский </t>
  </si>
  <si>
    <t xml:space="preserve">Строительство зерносклада Батыревский </t>
  </si>
  <si>
    <t xml:space="preserve">Реконструкция зернотока Батыревский </t>
  </si>
  <si>
    <t xml:space="preserve">Реконструкция здания под цех по переработке субпродуктов Батыревский </t>
  </si>
  <si>
    <t>60% (фундамент,каркас,кровля,стены)</t>
  </si>
  <si>
    <t>Строительство склада для хранения картофеля на 1200 тонн Вурнарский</t>
  </si>
  <si>
    <t>На стадии строительства</t>
  </si>
  <si>
    <t>Строительство помещения для содержания КРС Канашский</t>
  </si>
  <si>
    <t>развитие семейной фермы КРС мясного направл Ибресинский</t>
  </si>
  <si>
    <t xml:space="preserve">Строительство фермы КРС молочного направления Козловский </t>
  </si>
  <si>
    <t>Строительство коровника Красночетайский</t>
  </si>
  <si>
    <t>Строительство зерносклада на 900 кв.м. (18*50) Моргаушский</t>
  </si>
  <si>
    <t>строительство помещения для содержания КРС на 25 голов Цивильский</t>
  </si>
  <si>
    <t xml:space="preserve">Строительство зернотока  Урмарский </t>
  </si>
  <si>
    <t>Реконструция животноводческого помещения на 50 голов КРС молочного направленияУрмарский</t>
  </si>
  <si>
    <t>Строительство зерносклада на 1000 тн.Урмарский</t>
  </si>
  <si>
    <t>Приобретение 37 гол. нетелей (грант + собств. средства)Урмарский</t>
  </si>
  <si>
    <t>Реконструкция животноводческой фермы на 100 голов коров Ядринский</t>
  </si>
  <si>
    <t>Реконструкция МТФ на 100 голов Ядринский</t>
  </si>
  <si>
    <t>Строительство фермы на 40 глов Ядринский</t>
  </si>
  <si>
    <t>Строительство коровника для содержания КРС с доильным залом  Яльчикский</t>
  </si>
  <si>
    <t>Строительство комбикормового завода Янтиковский</t>
  </si>
  <si>
    <t>Строительство ангара для хранения зерна Янтиковский</t>
  </si>
  <si>
    <t>Итого</t>
  </si>
  <si>
    <t>Реализованно</t>
  </si>
  <si>
    <t xml:space="preserve">Аликовский  </t>
  </si>
  <si>
    <t>раст-во</t>
  </si>
  <si>
    <t>жив-во</t>
  </si>
  <si>
    <t>прочие</t>
  </si>
  <si>
    <t>кол-во, всего</t>
  </si>
  <si>
    <t>2020-2022</t>
  </si>
  <si>
    <t>Пищевая и перерабатывающая промышленность</t>
  </si>
  <si>
    <t>ЗАО "Хлебокомбинат "Петровский"</t>
  </si>
  <si>
    <t xml:space="preserve">приобретение линии по производству хлебобулочных изделий и модернизация склада бестарного хранения муки </t>
  </si>
  <si>
    <t>22 тонны в сутки</t>
  </si>
  <si>
    <t>кредит ВТБ</t>
  </si>
  <si>
    <t>КФХ Харитонов А.А.</t>
  </si>
  <si>
    <t>Реконструкция картофелехранилища на 1000 тонн  в дер. Пизипово</t>
  </si>
  <si>
    <t>Строительство зерносклада на 1000 тонн в с. Яндоба</t>
  </si>
  <si>
    <t>Строительство коровника на 24 головы в дер. Сормпось-Мочей</t>
  </si>
  <si>
    <t>СХПК «Новый путь»</t>
  </si>
  <si>
    <t>Строительство молочно-товарной фермы на 200 голов в дер. Нижние Елыши</t>
  </si>
  <si>
    <t>Реконструкция овощехранилища в дер. Эренары</t>
  </si>
  <si>
    <t>Строительство телятника на 70 гол. в дер. Нижние Татмыши</t>
  </si>
  <si>
    <t>Строительство зернохранилища в дер. Нижние Татмыши</t>
  </si>
  <si>
    <t>Приобретение и установка сушильно-очистительного комплекса для сушки зерна</t>
  </si>
  <si>
    <t>Строительство склада для хранения картофеля на 1200 тонн</t>
  </si>
  <si>
    <t>КФХ Фадеев А.Н.</t>
  </si>
  <si>
    <t>СХПК "Хорнзор"</t>
  </si>
  <si>
    <t xml:space="preserve">Строительство зерносклада и прилегающей территории </t>
  </si>
  <si>
    <t>Строительство помещения для содержания КРС на 25 голов</t>
  </si>
  <si>
    <t>Строительсво помещения для содержания КРС на 50 голов</t>
  </si>
  <si>
    <t>ООО "Агрофирма "Кзыл-Камыш"</t>
  </si>
  <si>
    <t>Строительство овощехранилища</t>
  </si>
  <si>
    <t>2022</t>
  </si>
  <si>
    <t>КФХ Шарафутдинов Айнур.М.</t>
  </si>
  <si>
    <t>Строительство откормочника</t>
  </si>
  <si>
    <t>КФК Шарафутдинов Алмаз М</t>
  </si>
  <si>
    <t>Строительство фермы мясного направления</t>
  </si>
  <si>
    <t>2021-2022</t>
  </si>
  <si>
    <t>КФХ Васильев В.П.</t>
  </si>
  <si>
    <t>Реконструкция откормочника для КРС</t>
  </si>
  <si>
    <t>КФХ Тумаков Ф.Ф.</t>
  </si>
  <si>
    <t>СССПК "Агрокультура"</t>
  </si>
  <si>
    <t>Производственный цех по переработке мяса и молока</t>
  </si>
  <si>
    <t>КФХ Коннов А.Г.</t>
  </si>
  <si>
    <t>2021-2025</t>
  </si>
  <si>
    <t>СПКС"Урожай"</t>
  </si>
  <si>
    <t>Сыроварня</t>
  </si>
  <si>
    <t>АО Плодопитомник "Батыревский"</t>
  </si>
  <si>
    <t>2021-2024</t>
  </si>
  <si>
    <t>2021-2023</t>
  </si>
  <si>
    <t>посадили  2 га</t>
  </si>
  <si>
    <t>АО Агрофирма "Куснар"</t>
  </si>
  <si>
    <t>Реконструкция коровника</t>
  </si>
  <si>
    <t>Строительство зернохранилища</t>
  </si>
  <si>
    <t>КФХ  Хамбиков А.Э.</t>
  </si>
  <si>
    <t>Строительство помещения для предубойного  содержания КРС</t>
  </si>
  <si>
    <t>Строительство зерносушильного комплекса</t>
  </si>
  <si>
    <t xml:space="preserve"> ИП Матьянов Е.В. </t>
  </si>
  <si>
    <t> СХПК им Кирова</t>
  </si>
  <si>
    <t>Строительство помещения для содержания КРС</t>
  </si>
  <si>
    <t>КФХ Арсентьев Э.С.</t>
  </si>
  <si>
    <t>Реконструкция молочно-товарной фермы на 100 голов</t>
  </si>
  <si>
    <t>На стадии реконструкции (ведется реконструкция молочного блока)</t>
  </si>
  <si>
    <t xml:space="preserve">2022-2023 </t>
  </si>
  <si>
    <t>На стадии завершения</t>
  </si>
  <si>
    <t>2019-2022</t>
  </si>
  <si>
    <t>СХПК им. Кирова</t>
  </si>
  <si>
    <t>ИП Кузнецов Д.Г.</t>
  </si>
  <si>
    <t>2022-2023</t>
  </si>
  <si>
    <t xml:space="preserve">Реконструкция кормоцеха </t>
  </si>
  <si>
    <t xml:space="preserve">Планируется замена напольного покрытия, крыши, закупка оборудования,  строительство подъездных путей. </t>
  </si>
  <si>
    <t xml:space="preserve">ООО "Агрофирма Империя" </t>
  </si>
  <si>
    <t>Строительство фермы</t>
  </si>
  <si>
    <t>Здание пострено, 50 % проведены кровельные работы.</t>
  </si>
  <si>
    <t>КФХ Ильин Д.М.</t>
  </si>
  <si>
    <t xml:space="preserve">Строительство фермы </t>
  </si>
  <si>
    <t>2022-2025</t>
  </si>
  <si>
    <t>ИП ГКФХ Игнатьева И.В.</t>
  </si>
  <si>
    <t xml:space="preserve"> ООО «Мариинско-Посадский маслозавод»</t>
  </si>
  <si>
    <t>Основным видом деятельности является  производство растительных  и животных масел и жиров. Реализует готовую продукцию (растительное масло)</t>
  </si>
  <si>
    <t xml:space="preserve"> ООО «РУСЭКО органикс»</t>
  </si>
  <si>
    <t xml:space="preserve">производство: жидких удобрений 60000 л/мес;  сухих смесей 240 т/мес   </t>
  </si>
  <si>
    <t xml:space="preserve">2022-2024 </t>
  </si>
  <si>
    <t>Производство жидких удобрений и сухих смесей, реализация  произведенной продукции</t>
  </si>
  <si>
    <t xml:space="preserve">6      (после модернизации производства планируется   37) </t>
  </si>
  <si>
    <t>ООО "Средний Аниш"</t>
  </si>
  <si>
    <t>Строительство убойного цеха и благоустройство территории</t>
  </si>
  <si>
    <t>Строительство сельскохозяйственного рынка</t>
  </si>
  <si>
    <t>КФХ Михайлов С.В.</t>
  </si>
  <si>
    <t>Строительство животноводческого помещения на 50 голов КРС молочного направления</t>
  </si>
  <si>
    <t>Строительство зерносклада на 1000 тн.</t>
  </si>
  <si>
    <t>КФХ Николаев Г.И.</t>
  </si>
  <si>
    <t>АО "Фирма Акконд-агро"</t>
  </si>
  <si>
    <t>К(Ф)Х Грачева В.Г.</t>
  </si>
  <si>
    <t>Строительство цеха по переработке молока, производства сыра</t>
  </si>
  <si>
    <t>2022 - 2023</t>
  </si>
  <si>
    <t>Проект проходит экспертизу</t>
  </si>
  <si>
    <t>Строительство комбикормового цеха</t>
  </si>
  <si>
    <t>К(Ф)Х Новикова Е.Г.</t>
  </si>
  <si>
    <t>ООО "АККОНДМОЛОКО"</t>
  </si>
  <si>
    <t>Реконструкция зернохранилища на 1000 тонн</t>
  </si>
  <si>
    <t xml:space="preserve">Модернизация овощехранилища на 1000 тонн </t>
  </si>
  <si>
    <t xml:space="preserve">Строительство зерноочистительного комплекса </t>
  </si>
  <si>
    <t>Заказана локальная смета</t>
  </si>
  <si>
    <t>ООО  А/Ф "Рындино"</t>
  </si>
  <si>
    <t>СПК Семеновский</t>
  </si>
  <si>
    <t>Реконструцция 3 х зерноскладов зерносушильного комплекса</t>
  </si>
  <si>
    <t>ООО "ЧебоМилк"</t>
  </si>
  <si>
    <t>АО "Агрофирма "Ольдеевская"</t>
  </si>
  <si>
    <t>Проведен повторный ремонт крыши (после сильного урагана), установлены автопоилки и подъем для коров. Общая стоимость ремонта составила 150 тыс. рублей. В 4 кв. 2020г. Начата установка металлических ворот, заменена система автопоилок.  Планируется  проведение линии навозоудаления и переоборудование доильной установки.</t>
  </si>
  <si>
    <t xml:space="preserve"> КФХ Григорьев Д.В.</t>
  </si>
  <si>
    <t>Информация о реализованных и планируемых инвестиционных проектах в 2022 году</t>
  </si>
  <si>
    <t>-</t>
  </si>
  <si>
    <r>
      <t>Информация</t>
    </r>
    <r>
      <rPr>
        <b/>
        <sz val="12"/>
        <color indexed="8"/>
        <rFont val="Times New Roman"/>
        <family val="1"/>
        <charset val="204"/>
      </rPr>
      <t xml:space="preserve"> о  реализованных  </t>
    </r>
    <r>
      <rPr>
        <sz val="12"/>
        <color indexed="8"/>
        <rFont val="Times New Roman"/>
        <family val="1"/>
        <charset val="204"/>
      </rPr>
      <t xml:space="preserve">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 xml:space="preserve">строительство </t>
    </r>
    <r>
      <rPr>
        <sz val="12"/>
        <color indexed="8"/>
        <rFont val="Times New Roman"/>
        <family val="1"/>
        <charset val="204"/>
      </rPr>
      <t>производственных объектов 2022 году</t>
    </r>
  </si>
  <si>
    <r>
      <t>Информация</t>
    </r>
    <r>
      <rPr>
        <b/>
        <sz val="12"/>
        <color indexed="8"/>
        <rFont val="Times New Roman"/>
        <family val="1"/>
        <charset val="204"/>
      </rPr>
      <t xml:space="preserve"> о  реализованных </t>
    </r>
    <r>
      <rPr>
        <sz val="12"/>
        <color indexed="8"/>
        <rFont val="Times New Roman"/>
        <family val="1"/>
        <charset val="204"/>
      </rPr>
      <t xml:space="preserve">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 xml:space="preserve">модернизацию (реконструкцию) </t>
    </r>
    <r>
      <rPr>
        <sz val="12"/>
        <color indexed="8"/>
        <rFont val="Times New Roman"/>
        <family val="1"/>
        <charset val="204"/>
      </rPr>
      <t>производственных объектов 2022 году</t>
    </r>
  </si>
  <si>
    <r>
      <t xml:space="preserve">Информация </t>
    </r>
    <r>
      <rPr>
        <b/>
        <sz val="12"/>
        <color indexed="8"/>
        <rFont val="Times New Roman"/>
        <family val="1"/>
        <charset val="204"/>
      </rPr>
      <t>о 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 xml:space="preserve">строительство </t>
    </r>
    <r>
      <rPr>
        <sz val="12"/>
        <color indexed="8"/>
        <rFont val="Times New Roman"/>
        <family val="1"/>
        <charset val="204"/>
      </rPr>
      <t>производственных объектов 2022 году</t>
    </r>
  </si>
  <si>
    <r>
      <t xml:space="preserve">Информация </t>
    </r>
    <r>
      <rPr>
        <b/>
        <sz val="12"/>
        <color indexed="8"/>
        <rFont val="Times New Roman"/>
        <family val="1"/>
        <charset val="204"/>
      </rPr>
      <t>о 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 xml:space="preserve">модернизацию (реконструкцию) </t>
    </r>
    <r>
      <rPr>
        <sz val="12"/>
        <color indexed="8"/>
        <rFont val="Times New Roman"/>
        <family val="1"/>
        <charset val="204"/>
      </rPr>
      <t>производственных объектов 2022 году</t>
    </r>
  </si>
  <si>
    <r>
      <t xml:space="preserve">Информация </t>
    </r>
    <r>
      <rPr>
        <b/>
        <sz val="12"/>
        <color indexed="8"/>
        <rFont val="Times New Roman"/>
        <family val="1"/>
        <charset val="204"/>
      </rPr>
      <t xml:space="preserve"> о  реализованных  </t>
    </r>
    <r>
      <rPr>
        <sz val="12"/>
        <color indexed="8"/>
        <rFont val="Times New Roman"/>
        <family val="1"/>
        <charset val="204"/>
      </rPr>
      <t>инвестиционных проектах, направленных на строительство производственных объектов 2022 году</t>
    </r>
  </si>
  <si>
    <r>
      <t xml:space="preserve">Информация </t>
    </r>
    <r>
      <rPr>
        <b/>
        <sz val="12"/>
        <color indexed="8"/>
        <rFont val="Times New Roman"/>
        <family val="1"/>
        <charset val="204"/>
      </rPr>
      <t xml:space="preserve"> о  реализованных  </t>
    </r>
    <r>
      <rPr>
        <sz val="12"/>
        <color indexed="8"/>
        <rFont val="Times New Roman"/>
        <family val="1"/>
        <charset val="204"/>
      </rPr>
      <t xml:space="preserve">инвестиционных проектах, направленных на  </t>
    </r>
    <r>
      <rPr>
        <b/>
        <sz val="12"/>
        <color indexed="8"/>
        <rFont val="Times New Roman"/>
        <family val="1"/>
        <charset val="204"/>
      </rPr>
      <t>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</t>
    </r>
  </si>
  <si>
    <r>
      <t xml:space="preserve">Информация </t>
    </r>
    <r>
      <rPr>
        <b/>
        <sz val="12"/>
        <color indexed="8"/>
        <rFont val="Times New Roman"/>
        <family val="1"/>
        <charset val="204"/>
      </rPr>
      <t xml:space="preserve"> о планируемых </t>
    </r>
    <r>
      <rPr>
        <sz val="12"/>
        <color indexed="8"/>
        <rFont val="Times New Roman"/>
        <family val="1"/>
        <charset val="204"/>
      </rPr>
      <t xml:space="preserve">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 xml:space="preserve">строительство </t>
    </r>
    <r>
      <rPr>
        <sz val="12"/>
        <color indexed="8"/>
        <rFont val="Times New Roman"/>
        <family val="1"/>
        <charset val="204"/>
      </rPr>
      <t>производственных объектов 2022 году</t>
    </r>
  </si>
  <si>
    <r>
      <t>Информация</t>
    </r>
    <r>
      <rPr>
        <b/>
        <sz val="12"/>
        <color indexed="8"/>
        <rFont val="Times New Roman"/>
        <family val="1"/>
        <charset val="204"/>
      </rPr>
      <t xml:space="preserve"> о 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>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</t>
    </r>
  </si>
  <si>
    <r>
      <t>Информация</t>
    </r>
    <r>
      <rPr>
        <b/>
        <sz val="12"/>
        <color indexed="8"/>
        <rFont val="Times New Roman"/>
        <family val="1"/>
        <charset val="204"/>
      </rPr>
      <t xml:space="preserve"> о  реализованных </t>
    </r>
    <r>
      <rPr>
        <sz val="12"/>
        <color indexed="8"/>
        <rFont val="Times New Roman"/>
        <family val="1"/>
        <charset val="204"/>
      </rPr>
      <t xml:space="preserve"> инвестиционных проектах, направленных на</t>
    </r>
    <r>
      <rPr>
        <b/>
        <sz val="12"/>
        <color indexed="8"/>
        <rFont val="Times New Roman"/>
        <family val="1"/>
        <charset val="204"/>
      </rPr>
      <t xml:space="preserve"> строительство </t>
    </r>
    <r>
      <rPr>
        <sz val="12"/>
        <color indexed="8"/>
        <rFont val="Times New Roman"/>
        <family val="1"/>
        <charset val="204"/>
      </rPr>
      <t>производственных объектов 2022 году</t>
    </r>
  </si>
  <si>
    <r>
      <t xml:space="preserve">Информация </t>
    </r>
    <r>
      <rPr>
        <b/>
        <sz val="12"/>
        <color indexed="8"/>
        <rFont val="Times New Roman"/>
        <family val="1"/>
        <charset val="204"/>
      </rPr>
      <t>о  реализованных</t>
    </r>
    <r>
      <rPr>
        <sz val="12"/>
        <color indexed="8"/>
        <rFont val="Times New Roman"/>
        <family val="1"/>
        <charset val="204"/>
      </rPr>
      <t xml:space="preserve">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>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</t>
    </r>
  </si>
  <si>
    <r>
      <t xml:space="preserve">Информация  </t>
    </r>
    <r>
      <rPr>
        <b/>
        <sz val="12"/>
        <color indexed="8"/>
        <rFont val="Times New Roman"/>
        <family val="1"/>
        <charset val="204"/>
      </rPr>
      <t xml:space="preserve">о планируемых </t>
    </r>
    <r>
      <rPr>
        <sz val="12"/>
        <color indexed="8"/>
        <rFont val="Times New Roman"/>
        <family val="1"/>
        <charset val="204"/>
      </rPr>
      <t xml:space="preserve">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>строительство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</t>
    </r>
  </si>
  <si>
    <r>
      <t xml:space="preserve">Информация  </t>
    </r>
    <r>
      <rPr>
        <b/>
        <sz val="12"/>
        <color indexed="8"/>
        <rFont val="Times New Roman"/>
        <family val="1"/>
        <charset val="204"/>
      </rPr>
      <t xml:space="preserve">о планируемых </t>
    </r>
    <r>
      <rPr>
        <sz val="12"/>
        <color indexed="8"/>
        <rFont val="Times New Roman"/>
        <family val="1"/>
        <charset val="204"/>
      </rPr>
      <t>к  реализации  инвестиционных проектах, направленных на</t>
    </r>
    <r>
      <rPr>
        <b/>
        <sz val="12"/>
        <color indexed="8"/>
        <rFont val="Times New Roman"/>
        <family val="1"/>
        <charset val="204"/>
      </rPr>
      <t xml:space="preserve"> 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</t>
    </r>
  </si>
  <si>
    <r>
      <t xml:space="preserve">Информация  о </t>
    </r>
    <r>
      <rPr>
        <b/>
        <sz val="12"/>
        <color indexed="8"/>
        <rFont val="Times New Roman"/>
        <family val="1"/>
        <charset val="204"/>
      </rPr>
      <t>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</t>
    </r>
    <r>
      <rPr>
        <b/>
        <sz val="12"/>
        <color indexed="8"/>
        <rFont val="Times New Roman"/>
        <family val="1"/>
        <charset val="204"/>
      </rPr>
      <t xml:space="preserve"> 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</t>
    </r>
  </si>
  <si>
    <t>ООО «Волжское перерабатывающее предприятие»</t>
  </si>
  <si>
    <t>1)Расширение производства сухого обезжиренного молока  и твердых сыров                                         2)Строительство газо-поршневой электростанции</t>
  </si>
  <si>
    <t>1)Первичная переработка молока – 250 т в сутки; производство сливочного масла – 8 т в сутки; производство сухого обезжиренного молока – 8 т в сутки (переработка 94 т обезжиренного молока); производство твердых сыров – 11 т в сутки; призводство сухой сыворотки - 5-6 тонн в сутки;                                 2) Очистные сооружения - 200 м³ в сутки</t>
  </si>
  <si>
    <t>Ведутся отделочные работы</t>
  </si>
  <si>
    <t>Животноводческий комплекс молочного направления КРС на 600 голов</t>
  </si>
  <si>
    <t>Процент готовности</t>
  </si>
  <si>
    <t xml:space="preserve"> (завершены кровельные работы, залит пол, обустройство стойло мест)</t>
  </si>
  <si>
    <r>
      <t xml:space="preserve">Информация  о </t>
    </r>
    <r>
      <rPr>
        <b/>
        <sz val="12"/>
        <color indexed="8"/>
        <rFont val="Times New Roman"/>
        <family val="1"/>
        <charset val="204"/>
      </rPr>
      <t>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>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</t>
    </r>
  </si>
  <si>
    <t>ООО "Агрофирма "Слава картофелю"</t>
  </si>
  <si>
    <t>февраль - март 2022</t>
  </si>
  <si>
    <t>- строительная часть с благоустройством территории</t>
  </si>
  <si>
    <t>реализован</t>
  </si>
  <si>
    <t>- оборудование для загрузки картофеля</t>
  </si>
  <si>
    <t>- оборудования для фасовки и упаковки картофеля</t>
  </si>
  <si>
    <t>Готовится ПСД</t>
  </si>
  <si>
    <t>ООО «Агрофирма «Комсомольские овощи»</t>
  </si>
  <si>
    <t>ИП Йель А.А.</t>
  </si>
  <si>
    <t>проектные работы</t>
  </si>
  <si>
    <t>ООО АгроКон</t>
  </si>
  <si>
    <t>СХПК "Нива"</t>
  </si>
  <si>
    <r>
      <t xml:space="preserve">Информация  о </t>
    </r>
    <r>
      <rPr>
        <b/>
        <sz val="12"/>
        <color indexed="8"/>
        <rFont val="Times New Roman"/>
        <family val="1"/>
        <charset val="204"/>
      </rPr>
      <t>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>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</t>
    </r>
    <r>
      <rPr>
        <b/>
        <sz val="12"/>
        <color indexed="8"/>
        <rFont val="Times New Roman"/>
        <family val="1"/>
        <charset val="204"/>
      </rPr>
      <t xml:space="preserve"> </t>
    </r>
  </si>
  <si>
    <t>Реконструкция коровника на 200 голов</t>
  </si>
  <si>
    <t>ООО АФ им. Мичурина</t>
  </si>
  <si>
    <t>«Фруктово ягодное производство» 2 этапа</t>
  </si>
  <si>
    <t>2018-2026</t>
  </si>
  <si>
    <t>Проект реализуется, Посажено34,8 га яблонь, 16,8 га груша, 2 га голубика, 116 га смородина, 16 га вишни, 32 га крыжовника. Закуплен комбайн для сбора смородины. Проектирование помещение цеха и подборка оборудования</t>
  </si>
  <si>
    <t>СХПК им. Суворова</t>
  </si>
  <si>
    <t>Строительство доильного зала на 24 места</t>
  </si>
  <si>
    <t>Подготовительный этап. Проведена канализация</t>
  </si>
  <si>
    <t>Строительство коровника на 213 голов</t>
  </si>
  <si>
    <t>Строительные работы ведутся.</t>
  </si>
  <si>
    <t>Строительство зерносклада 18*50, 900 кв. м.</t>
  </si>
  <si>
    <t>Строительство ведется, выполнено на 50 %</t>
  </si>
  <si>
    <t>ООО «Бездна»</t>
  </si>
  <si>
    <t xml:space="preserve">Строительство телятника  на 300 голов </t>
  </si>
  <si>
    <t>Проект реализуется. Строительные работы ведутся</t>
  </si>
  <si>
    <t>ООО «Р.О.С.С.- Агро»</t>
  </si>
  <si>
    <t>Строительство зерносклада</t>
  </si>
  <si>
    <t>Проект реализуется.</t>
  </si>
  <si>
    <t>ИП Самушуков Евгений Юрьевич</t>
  </si>
  <si>
    <t>Выращивание ягодных культур (клубника садовая)</t>
  </si>
  <si>
    <t>Проект реализуется. Посажено 2,5 га. В планах довести до 15 га. В 2022 году план посадки 10 га</t>
  </si>
  <si>
    <t>СППСК «Моргаушский»</t>
  </si>
  <si>
    <t>Цех переработки молока (Производство масла сливочного и сливок)</t>
  </si>
  <si>
    <t>Реализуется</t>
  </si>
  <si>
    <t>ИП Шапошникова О.А.</t>
  </si>
  <si>
    <t xml:space="preserve">Строительство теплицы для овощей </t>
  </si>
  <si>
    <t>План. Начало строительства в 2022 году.</t>
  </si>
  <si>
    <t>ИП Иванов А.В.</t>
  </si>
  <si>
    <t>ИП глава КФХ Федоров В.А.</t>
  </si>
  <si>
    <t>СПОССК "Кристалл Плюс"</t>
  </si>
  <si>
    <r>
      <t>Информация  о</t>
    </r>
    <r>
      <rPr>
        <b/>
        <sz val="12"/>
        <color indexed="8"/>
        <rFont val="Times New Roman"/>
        <family val="1"/>
        <charset val="204"/>
      </rPr>
      <t xml:space="preserve"> 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>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 </t>
    </r>
  </si>
  <si>
    <t>Работы ведутся</t>
  </si>
  <si>
    <t>Мощность за счет реализации проекта, в год</t>
  </si>
  <si>
    <t>голов</t>
  </si>
  <si>
    <t>тонн</t>
  </si>
  <si>
    <r>
      <t>Информация  о</t>
    </r>
    <r>
      <rPr>
        <b/>
        <sz val="12"/>
        <color indexed="8"/>
        <rFont val="Times New Roman"/>
        <family val="1"/>
        <charset val="204"/>
      </rPr>
      <t xml:space="preserve"> 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>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</t>
    </r>
  </si>
  <si>
    <t>ИП ГКФХ Ильин В.М.</t>
  </si>
  <si>
    <r>
      <t xml:space="preserve">Информация  о </t>
    </r>
    <r>
      <rPr>
        <b/>
        <sz val="12"/>
        <color indexed="8"/>
        <rFont val="Times New Roman"/>
        <family val="1"/>
        <charset val="204"/>
      </rPr>
      <t>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>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 </t>
    </r>
  </si>
  <si>
    <r>
      <t>Информация  о</t>
    </r>
    <r>
      <rPr>
        <b/>
        <sz val="12"/>
        <color indexed="8"/>
        <rFont val="Times New Roman"/>
        <family val="1"/>
        <charset val="204"/>
      </rPr>
      <t xml:space="preserve"> 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 xml:space="preserve">модернизацию (реконструкцию) </t>
    </r>
    <r>
      <rPr>
        <sz val="12"/>
        <color indexed="8"/>
        <rFont val="Times New Roman"/>
        <family val="1"/>
        <charset val="204"/>
      </rPr>
      <t xml:space="preserve">производственных объектов 2022 году </t>
    </r>
  </si>
  <si>
    <t>Построен убойный цех. Закуплена часть оборудований.</t>
  </si>
  <si>
    <t>Асфальтирована площадка под с/х рынок, натянуты линии электропередач. Вложены средства в сумме 1 млн.руб.</t>
  </si>
  <si>
    <t>Строительство животноводчсекой фермы на 100 голов КРС молочного направления</t>
  </si>
  <si>
    <t>Приобретены строительные материалы на сумму 3,5 млн.руб.</t>
  </si>
  <si>
    <t>Начато расширение фермы на 25 голов КРС. Приобретены строительные материалы. Затрачены финансовые средства в сумме                 2 млн.руб.</t>
  </si>
  <si>
    <t>Реконструкция животноводчсекой фермы на 200 голов КРС</t>
  </si>
  <si>
    <t>Возведен каркас фермы</t>
  </si>
  <si>
    <t>Реконструкция родильного отделения КРС</t>
  </si>
  <si>
    <t>Выполнены работы по замене крыши</t>
  </si>
  <si>
    <t>Реконструкция животноводческой фермы на 100 голов КРС</t>
  </si>
  <si>
    <t>СПССПК "Зеленая долина"</t>
  </si>
  <si>
    <t>Капитальный ремонт молочного завода</t>
  </si>
  <si>
    <t>ИП Михайлова Н.Ю.</t>
  </si>
  <si>
    <t>Капитальный ремонт помещения для производства сыра</t>
  </si>
  <si>
    <t>ИП Михайлова И.В.</t>
  </si>
  <si>
    <t>Приобретение производственного помещения</t>
  </si>
  <si>
    <t>КФХ "Кадикина Н.В</t>
  </si>
  <si>
    <t>Строительство коровника на 400 голов</t>
  </si>
  <si>
    <t xml:space="preserve">Стадия подготовки проекта </t>
  </si>
  <si>
    <t>КФХ Хорошавина А.В.,
ООО "ТД Хорошавина А.В."</t>
  </si>
  <si>
    <t xml:space="preserve">Маслоцех на 3000тн рапса в год   </t>
  </si>
  <si>
    <t>2022 строительство, установка оборудования и пуск в эксплуатацию                    2022-2025  год</t>
  </si>
  <si>
    <r>
      <t xml:space="preserve">                  Информация  о </t>
    </r>
    <r>
      <rPr>
        <b/>
        <sz val="12"/>
        <color indexed="8"/>
        <rFont val="Times New Roman"/>
        <family val="1"/>
        <charset val="204"/>
      </rPr>
      <t>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>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 </t>
    </r>
  </si>
  <si>
    <t>Монтаж оборудования</t>
  </si>
  <si>
    <t>Фундамент,каркас,кровля,стены</t>
  </si>
  <si>
    <t>ООО А/Ф "Санары"</t>
  </si>
  <si>
    <t>СХПК "Луч"</t>
  </si>
  <si>
    <t>СХПК "Знамя"</t>
  </si>
  <si>
    <t>Реконструкция откормочника на 100 голов</t>
  </si>
  <si>
    <t xml:space="preserve">      (освоено 43 млн.руб.)</t>
  </si>
  <si>
    <t xml:space="preserve">Информация  о планируемых к  реализации  инвестиционных проектах, направленных на модернизацию (реконструкцию) производственных объектов 2022 году </t>
  </si>
  <si>
    <t>гос.экспертиза проекта, закуплены материалы</t>
  </si>
  <si>
    <t>Строительство площадки по откорму молодняка КРС</t>
  </si>
  <si>
    <t>проектирование</t>
  </si>
  <si>
    <t>Приволжский центр трансплантации эмбрионов и биотехнологий</t>
  </si>
  <si>
    <t>в процессе реализации</t>
  </si>
  <si>
    <t>СППССК "Чебоксарская ягода"</t>
  </si>
  <si>
    <t>здание ягодохранилища построено, ведутся внутренние работы</t>
  </si>
  <si>
    <t xml:space="preserve">Реконструкция коровника </t>
  </si>
  <si>
    <t>переговоры с поставщиками</t>
  </si>
  <si>
    <t>Модернизация теплицы площадью 2,12 га для выращивания овощей по технологии светокультура</t>
  </si>
  <si>
    <r>
      <t>Информация</t>
    </r>
    <r>
      <rPr>
        <b/>
        <sz val="12"/>
        <color indexed="8"/>
        <rFont val="Times New Roman"/>
        <family val="1"/>
        <charset val="204"/>
      </rPr>
      <t xml:space="preserve">  о 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>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 </t>
    </r>
  </si>
  <si>
    <t>ООО "Победа"</t>
  </si>
  <si>
    <t>Строительство ангара</t>
  </si>
  <si>
    <t>на стадии</t>
  </si>
  <si>
    <t>КФХ Макаров О.Н.</t>
  </si>
  <si>
    <t>Реконструкция телятника</t>
  </si>
  <si>
    <t>КФХ Хлюкин О.А.</t>
  </si>
  <si>
    <t>Реконструкция  ангара</t>
  </si>
  <si>
    <r>
      <t>Информация  о</t>
    </r>
    <r>
      <rPr>
        <b/>
        <sz val="12"/>
        <color indexed="8"/>
        <rFont val="Times New Roman"/>
        <family val="1"/>
        <charset val="204"/>
      </rPr>
      <t xml:space="preserve"> 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</t>
    </r>
    <r>
      <rPr>
        <b/>
        <sz val="12"/>
        <color indexed="8"/>
        <rFont val="Times New Roman"/>
        <family val="1"/>
        <charset val="204"/>
      </rPr>
      <t xml:space="preserve"> модернизацию (реконструкцию)</t>
    </r>
    <r>
      <rPr>
        <sz val="12"/>
        <color indexed="8"/>
        <rFont val="Times New Roman"/>
        <family val="1"/>
        <charset val="204"/>
      </rPr>
      <t xml:space="preserve"> производственных объектов 2022 году </t>
    </r>
  </si>
  <si>
    <t>Колхоз «ОПХ «Ленинская искра»</t>
  </si>
  <si>
    <t>Реконструкция Хорамальской молочно-товарной фермы</t>
  </si>
  <si>
    <t xml:space="preserve">Проводится замена крыш зданий ферм, заменены полы.  По состоянию на 01.11.2020г ремонт зданий проведен на сумму 3000 тыс. руб.                                          В 2021 году меняли кршу здания телятника, меняли двери, окна. По состоянию на 01.11.2021 общая сумма ремонта составила 1645 тыс. рублей.  </t>
  </si>
  <si>
    <t>Строительство пока не начато. Закуплены ЖБ столбы.   Планируют завершить строительство в январе 2022 года. Вложено в строительство 3,5 млн. рублей.</t>
  </si>
  <si>
    <t>Реконструкция Лапракасинской молочно-товарной фермы</t>
  </si>
  <si>
    <t>Проводится ремонт транспортера навозоудаления. Идет установка системы поилок. Посостоянию на 1.07.2021г. Общая сумма ремонта составила 755 тыс. рублей. Реконструкция завершена.</t>
  </si>
  <si>
    <t>Кфх Гришина И.Д.</t>
  </si>
  <si>
    <t xml:space="preserve">В 3 кв. 2021 года проведена внутренняя отделка здания фермы , установлена линия навозоудаления, а также система машинного доения. Общая сумма вложенных средств на ремонт здания и установку оборудования в 2021 году составила 1000 тыс. рублей.                  В 2022 году проведены работы по утеплению стен на сумму 150 тыс. руб.            </t>
  </si>
  <si>
    <t>ИП Главы КФХ Бикулов Александр Николаевич</t>
  </si>
  <si>
    <t xml:space="preserve">Строительство коровника для содержания крупного рогатого скота с доильным залом на 100 голов   </t>
  </si>
  <si>
    <t xml:space="preserve">СХПК «Комбайн» </t>
  </si>
  <si>
    <t xml:space="preserve">Строительство зернохранилища </t>
  </si>
  <si>
    <t>ООО «АСК-Яльчики»</t>
  </si>
  <si>
    <t xml:space="preserve">Строительство зерносклада </t>
  </si>
  <si>
    <t>ИП Главы КФХ Филиппов Александр Владимирович</t>
  </si>
  <si>
    <r>
      <t xml:space="preserve">Информация  о </t>
    </r>
    <r>
      <rPr>
        <b/>
        <sz val="12"/>
        <color indexed="8"/>
        <rFont val="Times New Roman"/>
        <family val="1"/>
        <charset val="204"/>
      </rPr>
      <t>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</t>
    </r>
    <r>
      <rPr>
        <b/>
        <sz val="12"/>
        <color indexed="8"/>
        <rFont val="Times New Roman"/>
        <family val="1"/>
        <charset val="204"/>
      </rPr>
      <t xml:space="preserve">модернизацию (реконструкцию) </t>
    </r>
    <r>
      <rPr>
        <sz val="12"/>
        <color indexed="8"/>
        <rFont val="Times New Roman"/>
        <family val="1"/>
        <charset val="204"/>
      </rPr>
      <t>производственных объектов 2022 году</t>
    </r>
  </si>
  <si>
    <t>Реконструкция фермы для товарной рыбы и строительство цеха по переработке рыбы</t>
  </si>
  <si>
    <t>Строительство комплекса по убою и переработке скота,  10 тонн живого веса в сутки</t>
  </si>
  <si>
    <t>Переработка продукции растениеводства (семян подсолнечника), 140 т/сут</t>
  </si>
  <si>
    <t>Проект развития (Перспектива) по направлению"Ягодоводство" "Развитие производства клубники",  с 12,8 тонн до 32,0 тонн к 2025 году.</t>
  </si>
  <si>
    <t>Строительство картофелехранилища с подработкой, Хранение 4200 тон, подработка 9600 тонн</t>
  </si>
  <si>
    <t>(приобретение помещения, закупка оборудования,закупили часть оборудования, начались ремонтные работы)</t>
  </si>
  <si>
    <t>( завершена закупка стройматериалов, установлен каркас)</t>
  </si>
  <si>
    <t xml:space="preserve"> (закуплены стройматериалы,ограждение территории,энергоснабжение)</t>
  </si>
  <si>
    <t>закупка стройматериалов</t>
  </si>
  <si>
    <t>СХПК "Рассвет"</t>
  </si>
  <si>
    <t xml:space="preserve">ООО"ВДС" </t>
  </si>
  <si>
    <t>Строительсво МТФ на 400 голов дойного стада</t>
  </si>
  <si>
    <t>Приобретены строительные материалы. Построено помещение</t>
  </si>
  <si>
    <t>Филиал ООО "Авангард" "Цивильский Бекон</t>
  </si>
  <si>
    <t>КФХ "Несмелов А.В.</t>
  </si>
  <si>
    <t>К(Ф)Х Архипов Н.Л.</t>
  </si>
  <si>
    <t>КФХ Харитонов В.А.</t>
  </si>
  <si>
    <t>выделен земельный участок</t>
  </si>
  <si>
    <t xml:space="preserve"> (здание построено, установка холодильного оборудования)</t>
  </si>
  <si>
    <t>КФХ Чепеков И.Х.</t>
  </si>
  <si>
    <t>СССПК "ЛУК-АГРО"</t>
  </si>
  <si>
    <t xml:space="preserve"> (утепление стен, замена крыши, идут внутренние работы, установка молочного блока)</t>
  </si>
  <si>
    <t xml:space="preserve">КФХ Васильева А.Л </t>
  </si>
  <si>
    <t>Реконструкция зерносклада с установкой  зерносушильного комплекса</t>
  </si>
  <si>
    <t>Договор купли продажи через лизинговую компанию</t>
  </si>
  <si>
    <t xml:space="preserve">ООО "ОПХ "Простор" </t>
  </si>
  <si>
    <t>Реконструкция МТФ  молочного направления</t>
  </si>
  <si>
    <t xml:space="preserve"> (заморожено). Поставщик оборудования для хранилища оказался не благонадежным. В хранилище не поддерживается необходимая температура. Ведутся судебные разбирательства. Заседание перенесли на сентябрь</t>
  </si>
  <si>
    <t>Проведена вакуумная линия и проведен внутренний ремонт здания на сумму 4000 тыс. рублей. Проведена замена крыши , установлен каркас молочного блока. Продолжается внутренний ремонт здания. Установлена линия навозоудаления. Заменены окна , утеплена крыша. В 2021 году установили молокопровод, холодильник. Провели заливку бетона в молочном блоке</t>
  </si>
  <si>
    <t>СПССПК "Молочные зори"</t>
  </si>
  <si>
    <t xml:space="preserve">апрель 2022 </t>
  </si>
  <si>
    <t xml:space="preserve"> 2021-2022 </t>
  </si>
  <si>
    <t>Строительство цеха по переработке сухого обезжиренного молока 100 тонн в сутки</t>
  </si>
  <si>
    <t>Закладка плантации малины садовой 10 га</t>
  </si>
  <si>
    <t>Закладка плантации черной смородины             60 га</t>
  </si>
  <si>
    <t>Строительство завода смесевых препаратов: планируется пусконаладочные работы для автоматической линии для производства  жидких удобрений, линии таблетирования и  линии упаковки</t>
  </si>
  <si>
    <t>Строительство хмелеплантации 2 га</t>
  </si>
  <si>
    <t>2021- 2022</t>
  </si>
  <si>
    <t>Строительство комплекса в составе двух телятников на 480 голов, карантинного помещения для телят, бетонной площадки для хранения навоза, силосной траншеи, благоустройства территории. 2976 тонн молока в год</t>
  </si>
  <si>
    <t xml:space="preserve">ООО "Чебоксарский хлебозавод №1" </t>
  </si>
  <si>
    <t xml:space="preserve">Техническое перевооружение предприятия </t>
  </si>
  <si>
    <t>на стадии реализации</t>
  </si>
  <si>
    <t xml:space="preserve">Техническое перевооружение производства и улучшение качества выпускаемой продукции </t>
  </si>
  <si>
    <t>11 600 тонн в год (увеличение объема производства на 20%)</t>
  </si>
  <si>
    <t>ООО "Моргауши-Хлеб"</t>
  </si>
  <si>
    <t>реконструкция Ландышской хлебопекарни</t>
  </si>
  <si>
    <t>4 тонн в сутки</t>
  </si>
  <si>
    <t>План. Начало реализации в 2022 году.</t>
  </si>
  <si>
    <t>СПССПК "Молочные зори" Батыревский район</t>
  </si>
  <si>
    <t>СССПК "Агрокультура" Батыревский район</t>
  </si>
  <si>
    <t xml:space="preserve">В настоящее время в ООО «Волжское перерабатывающее предприятие» работают линия по производству сливочного масла, цех по сушке для производства сухого обезжиренного молока и цех по производству твердых сыров. Также производится сухая сыворотка. Сегодня на предприятии трудятся 175 человек. В  планах в 2022 году - расщирение мощностей по производству сухого молока и сыров, благоустройство территории, строительство собственной газопоршневой электростанции. В настоящее время идет работа по расширению мощностей, реконструкция систем электро- и водоснабжения. В строительство газопоршневой электростанции будет вложено 56 млн. рублей, в т.ч. стоимость оборудования - 24 млн. рублей и стоимость работ - 32 млн. рублей. За январь 2022 года было вложено 11 млн. рублей. </t>
  </si>
  <si>
    <t>КФХ Чепеков И.Х. Батыревский район</t>
  </si>
  <si>
    <t>ООО «Волжское перерабатывающее предприятие» Ибресинский район</t>
  </si>
  <si>
    <t>СППСК «Моргаушский» Моргаушский район</t>
  </si>
  <si>
    <t>СПССПК "Зеленая долина" Урмарский район</t>
  </si>
  <si>
    <t>СХПК "Чутеевский" Янтиковский район</t>
  </si>
  <si>
    <t xml:space="preserve">Разработана проектно-сметная документация.  Выполнены работы по распланировке площадки, частичной подготовке фундамента. </t>
  </si>
  <si>
    <t xml:space="preserve">Выполнены работы по распланировке площадки, по установке и заливке фундаментной плиты, установлению металлических конструкций, по  перекрытию кровли </t>
  </si>
  <si>
    <t>КФХ Иванов Н.А.</t>
  </si>
  <si>
    <t>Строительство крытого зернотока на 1000 тн.</t>
  </si>
  <si>
    <t>Асфальтирована часть пола. Затрачены финансовые средства в сумме 0,5 млн.руб.</t>
  </si>
  <si>
    <t>КФХ Дмитриев А.Н.</t>
  </si>
  <si>
    <t>Строительство арочного склада</t>
  </si>
  <si>
    <t>КФХ Михайлов А.О.</t>
  </si>
  <si>
    <t>Строительство открытого загона для беспривязного содержания КРС</t>
  </si>
  <si>
    <t>ИП Главы КФХ Васильева Виталий Геннадьевич</t>
  </si>
  <si>
    <t>ИП Глава КФХ Смирнов Валерий Петрович</t>
  </si>
  <si>
    <t>Реконструкция здания для организации сыроварения</t>
  </si>
  <si>
    <t>от 6 до 20 тонн к 2025 году</t>
  </si>
  <si>
    <t>10 (грант)</t>
  </si>
  <si>
    <t>колхоз "Свобода"</t>
  </si>
  <si>
    <t>реконструкция телятника 2 этап</t>
  </si>
  <si>
    <t>Линия запущена, модернизация склада бестарного хранения муки конец июля</t>
  </si>
  <si>
    <t>На площади 1 га посажено 40000 шт.корней  клубники сорт "Фестивальная". Приобретена система орошенияи полива всё оборудование установлено и находится в эксплуатации. В дальнейшем планируется приобретение помещения под склад и покупка холодильного оборудования.Общая стоимость проекта 5,7 млн.руб. ( средства грата 4,0 млн.руб.+ собственные средства 1,7 млн.руб)</t>
  </si>
  <si>
    <t>Отложили. решается вопрос близко к аэропорту</t>
  </si>
  <si>
    <t>Строительство сенажного хранилища на 1000 тонн в д.Нижние Елыши</t>
  </si>
  <si>
    <t>Строительные работы завершены</t>
  </si>
  <si>
    <t>Выполнены работы по заливке фундамента и бетонного пола, возведению стен.</t>
  </si>
  <si>
    <t>Зерносклад</t>
  </si>
  <si>
    <t xml:space="preserve">каркас смонтирован,колонны смонтированы на  100%,монтаж стеновых панелей 100%, кровля 100%,газоснабжение  на проектной стадии,здание котельной 100 %, водоснабжение 100%, газификация - 100%, окна 100%, ворота и двери 100%, заливка пола- 100%,монтаж оборудования - 100%, благоустройство территории -100%, очистные сооружения - 100% </t>
  </si>
  <si>
    <t>благоустройство территории</t>
  </si>
  <si>
    <t>КФХ Кузнецов Л.В.</t>
  </si>
  <si>
    <t>оформление документов</t>
  </si>
  <si>
    <t>КФХ Купкенов Ф.Ф.</t>
  </si>
  <si>
    <t xml:space="preserve">внутренние работы </t>
  </si>
  <si>
    <t xml:space="preserve"> находится на стадии планирования</t>
  </si>
  <si>
    <t>находится на стадии планирования</t>
  </si>
  <si>
    <t>ООО А/Ф"Исток"</t>
  </si>
  <si>
    <t>Ферма для подращивания молодняка КРС</t>
  </si>
  <si>
    <t>СХПК "Красное Знамя"</t>
  </si>
  <si>
    <t>Помещение  для молодняка</t>
  </si>
  <si>
    <t>идут внутренние работы</t>
  </si>
  <si>
    <t>Завершено</t>
  </si>
  <si>
    <t>СППК "Мелилотус"</t>
  </si>
  <si>
    <t xml:space="preserve">Запуск линии по выпуску бутилированной и минеральной воды </t>
  </si>
  <si>
    <t>Запущена</t>
  </si>
  <si>
    <t xml:space="preserve">(каркас смонтирован,колонны смонтированы на  100%,монтаж стеновых панелей 100%, кровля 100%,газоснабжение  на проектной стадии,здание котельной 100 %, водоснабжение 35%, газификация - 85%, окна 100%, ворота и двери 100%, заливка пола- 100%,монтаж оборудования - 30%, благоустройство территории -100%, очистные сооружения - 40% ) </t>
  </si>
  <si>
    <t>Строительство зернового ангара</t>
  </si>
  <si>
    <t>объект построен</t>
  </si>
  <si>
    <t>Строительство сенохранилища</t>
  </si>
  <si>
    <t>Колхоз "Урожай"</t>
  </si>
  <si>
    <t>Реконструкция зернохранилища</t>
  </si>
  <si>
    <t>Реконструкция старого коровника</t>
  </si>
  <si>
    <t>готовится ПСД</t>
  </si>
  <si>
    <t>АФ Атлашевская</t>
  </si>
  <si>
    <t>СХПК "Коминтерн"</t>
  </si>
  <si>
    <t>cтроительство откормочных площадок</t>
  </si>
  <si>
    <t>cтроительство зернохранилища</t>
  </si>
  <si>
    <t>реконструкция коровника на 200 голов</t>
  </si>
  <si>
    <t>реконструкция МТФ</t>
  </si>
  <si>
    <t>Строительство заправочной станции</t>
  </si>
  <si>
    <t>Построен каркас заправочной станции. Затрачены собственные финансовые средства в сумме 150 тыс.руб.</t>
  </si>
  <si>
    <t>Возведен каркас  загона  для  беспривязного содержания КРС. Выполнены работы по установке поильного оборудования, установке кормушек. Затрачены финансовые средства в сумме 1,8 млн.руб.</t>
  </si>
  <si>
    <t>обьема переработки до 3000 тн в год</t>
  </si>
  <si>
    <t>2019-2023</t>
  </si>
  <si>
    <t>КФХ Андреев А.В.</t>
  </si>
  <si>
    <t xml:space="preserve">Строительство минисыроварного завода </t>
  </si>
  <si>
    <t>6</t>
  </si>
  <si>
    <t>здание минисыроварного построено, проводят электроэнергию</t>
  </si>
  <si>
    <t>АО "Чурачикское"</t>
  </si>
  <si>
    <t>Строительство силосохранилища</t>
  </si>
  <si>
    <t>Строительство валовни (коровника)</t>
  </si>
  <si>
    <t>на стадии получения разрешения на строительство</t>
  </si>
  <si>
    <t>Строительство ягодохранилища с объемом единовременного хранения ягод 100 тонн</t>
  </si>
  <si>
    <t>К(Ф)Х Илларионова С.Р.</t>
  </si>
  <si>
    <t>Строительство цеха по переработке молока, производства сыра и кисломолочных продуктов</t>
  </si>
  <si>
    <t>СХПК "Чутеевский"</t>
  </si>
  <si>
    <t>АО "Агрофирма "Куснар"</t>
  </si>
  <si>
    <t>Зернохранилище</t>
  </si>
  <si>
    <t>ООО "Агрохолдинг КиПиАй"</t>
  </si>
  <si>
    <t>2020-2023</t>
  </si>
  <si>
    <t>2022-2022</t>
  </si>
  <si>
    <t>СППК "Мелилотус", Канашский район</t>
  </si>
  <si>
    <t>СПССПК "Зеленая долина", Урмарский район</t>
  </si>
  <si>
    <t>ИП Михайлова Н.Ю. Урмарский район</t>
  </si>
  <si>
    <t>ИП Михайлова И.В. Урмарский район</t>
  </si>
  <si>
    <t>КФХ Хорошавина А.В.,
ООО "ТД Хорошавина А.В.", Цивильский район</t>
  </si>
  <si>
    <t>КФХ Андреев А.В. Чебоксарский район</t>
  </si>
  <si>
    <t>ИП Глава КФХ Смирнов Валерий Петрович, Яльчикский район</t>
  </si>
  <si>
    <t xml:space="preserve">2020-2023 </t>
  </si>
  <si>
    <t>Реконструкция завершена</t>
  </si>
  <si>
    <t>Реконструкция родильного отделения на 100  коров</t>
  </si>
  <si>
    <t>Выполнены все земляные и строительные работы:  распланировка площадки,   подготовка фундамента, частичная установка металлических конструкций (усилителей), возведение стен из железобетонных плит, установка каркаса под кровлю, перекрытие кровли, заливка бетонного пола, установка окон, дверей, стойлового и поильного оборудования, навозоуборочного транспортера, подключены к системе водоснабжения. Остались работы по монтажу доильного оборудования, электропроводки</t>
  </si>
  <si>
    <t>КФХ Денисов Н.Г. ( правопреемник поменялся, зем. участок офрмлен на Денисова Н.Г,  ООО"Алмаз" заменили на Денисова)</t>
  </si>
  <si>
    <r>
      <t xml:space="preserve">Информация  о </t>
    </r>
    <r>
      <rPr>
        <b/>
        <sz val="12"/>
        <color indexed="8"/>
        <rFont val="Times New Roman"/>
        <family val="1"/>
        <charset val="204"/>
      </rPr>
      <t>планируемых</t>
    </r>
    <r>
      <rPr>
        <sz val="12"/>
        <color indexed="8"/>
        <rFont val="Times New Roman"/>
        <family val="1"/>
        <charset val="204"/>
      </rPr>
      <t xml:space="preserve"> к  реализации  инвестиционных проектах, направленных на модернизацию (реконструкцию) производственных объектов 2022 году</t>
    </r>
  </si>
  <si>
    <t>СХПК "Мураты"</t>
  </si>
  <si>
    <t>Строительство зернохранилища на 2500 тонн</t>
  </si>
  <si>
    <t>В настоящее время в ООО «Волжское перерабатывающее предприятие» работают линия по производству сливочного масла, цех по сушке для производства сухого обезжиренного молока и цех по производству твердых сыров. Также производится сухая сыворотка. Сегодня на предприятии трудятся 175 человек. В  планах в 2022 году - расщирение мощностей по производству сухого молока и сыров, благоустройство территории. В 2022 году завершено строительство собственной газопоршневой электростанции. В настоящее время идет работа по расширению мощностей, реконструкция систем электро- и водоснабжения, строительство склада для сыропродукции. За январь-август 2022 года было вложено 46,3 млн. рублей.</t>
  </si>
  <si>
    <t>КФХ Айсын Рафис Гильметдинович</t>
  </si>
  <si>
    <t>Строительство откормочника на 300 голов крупного рогатого скота</t>
  </si>
  <si>
    <t xml:space="preserve">Построен откормочник на 300 голов крупного рогатого скота. Содержание беспривязное. </t>
  </si>
  <si>
    <t>Проектная документация прошла стадию экспертизы, выдано положительное заключение, ожидается открытие кредитной линии в АО "Россельхозбанк"</t>
  </si>
  <si>
    <t>КФХ Николаева С.В.</t>
  </si>
  <si>
    <t>планируемое открытие 25.11.2022 года. После того как установят оборудование.</t>
  </si>
  <si>
    <t>ремонтные работы</t>
  </si>
  <si>
    <t>работа выполнена на 50%, проект переносится на 2023 год</t>
  </si>
  <si>
    <t>работа завершена</t>
  </si>
  <si>
    <t>КФХ Иванов В.В.</t>
  </si>
  <si>
    <t>Строительство пристроя родильного отделения и телятника  к животноводческому помещению</t>
  </si>
  <si>
    <t>Идет строительство</t>
  </si>
  <si>
    <t>К(Ф)Х Степанов Сергей Николаевич</t>
  </si>
  <si>
    <t>Реконструкция фермы для разведения овец на 100 гоов</t>
  </si>
  <si>
    <t>2 млн.собственных средств затрачено</t>
  </si>
  <si>
    <t>возврат денег</t>
  </si>
  <si>
    <t>ИП КФХ Сафиуллин З.М.</t>
  </si>
  <si>
    <t>Семейная ферма (телятник №1 и №2)</t>
  </si>
  <si>
    <t>покрыта крыша зданий, окончена заливка полов, побелка стен, подготовлены оконные проемы, ограда из труб</t>
  </si>
  <si>
    <t>ООО "Красное Сормово"</t>
  </si>
  <si>
    <t>строительство телятника</t>
  </si>
  <si>
    <t>планируется завершить в 2022 году</t>
  </si>
  <si>
    <t>ИП ГКФХ Игнатьев А.Н.</t>
  </si>
  <si>
    <t>строительство кормоцеха</t>
  </si>
  <si>
    <t>ООО "АПК "Передовик"</t>
  </si>
  <si>
    <t>Реконструкция зерносклада на 1000 тн.</t>
  </si>
  <si>
    <t>Возведен каркас зерносклада из металлоконструкций. Закуплены строительные материалы. Затрачены финансовые средства в сумме 1500 тыс.руб.</t>
  </si>
  <si>
    <t>ООО "Эко продукт"</t>
  </si>
  <si>
    <t>Строительство линии по переработке зерна (крупоружка,мельница,маслобойня)с мошностью переработки до 5 тонн</t>
  </si>
  <si>
    <t>5 тонн в сутки</t>
  </si>
  <si>
    <t>2 квартал 2023 года</t>
  </si>
  <si>
    <t>Производственно-складское здание для переработки и хранения ягодной продукции, теплый склад</t>
  </si>
  <si>
    <t>производственно-складское здание построено, подготовка документов для ввода в эксплуатацию</t>
  </si>
  <si>
    <t>К(Ф)Х Илларионова С.Р. Янтиковский район</t>
  </si>
  <si>
    <t>Закладка плантации земляники садовой          5 га</t>
  </si>
  <si>
    <t>ЗАО "Батыревский"</t>
  </si>
  <si>
    <t>Телятник-профилакторий</t>
  </si>
  <si>
    <t>завершены кровельные работы, залит пол, обустройство стойло мест, внутренние работы</t>
  </si>
  <si>
    <t xml:space="preserve">реконструкция незавершенного строительства Канашского элеватора </t>
  </si>
  <si>
    <t>2023-2029</t>
  </si>
  <si>
    <t>2023-2025 гг.</t>
  </si>
  <si>
    <t xml:space="preserve">Строительство производственного комплекса «Звениговский» </t>
  </si>
  <si>
    <t>ООО «Звениговский»</t>
  </si>
  <si>
    <t xml:space="preserve"> АО «Чебоксарский хлебозавод №2»</t>
  </si>
  <si>
    <t>Автоматизированная линия по производству  батонов</t>
  </si>
  <si>
    <t>2023-2025</t>
  </si>
  <si>
    <t>Чебоксарский элеватор - филиал АО «Чувашхлебопродукт»</t>
  </si>
  <si>
    <t>Модернизации линии  по производству бонтонных изделий (№5) и линии для ржано-пшеничных хлебов (№3),  модернизация  размольного отделения цеха по производству муки</t>
  </si>
  <si>
    <t xml:space="preserve">2023-2025 </t>
  </si>
  <si>
    <t xml:space="preserve"> АО«Чувашхлебопродукт»</t>
  </si>
  <si>
    <t xml:space="preserve">строительство МТФ </t>
  </si>
  <si>
    <t>ООО "ВОЛИТ"</t>
  </si>
  <si>
    <t>строительство цеха по приготовлению комбиркормов</t>
  </si>
  <si>
    <t>строительство коровника</t>
  </si>
  <si>
    <t>ИП Глава КФХ Посадский Л.И.</t>
  </si>
  <si>
    <t>строительство козьей фермы</t>
  </si>
  <si>
    <t>Посадский Д.Л.</t>
  </si>
  <si>
    <t>строительство сыроварни</t>
  </si>
  <si>
    <t>земельн.участок сформирован под стр.-во фермы, планируется начать работать в 2022 г., завершить в 2026 г.</t>
  </si>
  <si>
    <t>строительство теплицы</t>
  </si>
  <si>
    <t>60%(фундамет,стены,      крыша)</t>
  </si>
  <si>
    <t>Строительство телятника на 200 голов</t>
  </si>
  <si>
    <t>строительство овощехранилища</t>
  </si>
  <si>
    <t>Переходящий проект.                                     Проект перенесен на 2023 год из-за недостаточности финансовых средств              (в октябре случился пожар, сгорел зерносклад  с урожаем 2022 года).  ООО "Алмаз" заменили на Денисова Н Г, завлялись еще в 2021 году</t>
  </si>
  <si>
    <t>Строительство площадки по выращиванию и откорму молодняка КРС молочных пород на 200 голов</t>
  </si>
  <si>
    <t>объект введен в эксплуатацию</t>
  </si>
  <si>
    <t>Реконструкция "Здания  биологической лаборатории по производству этномофагов"</t>
  </si>
  <si>
    <t>объект частично введен в эксплуатацию</t>
  </si>
  <si>
    <t>ООО "Традиция вкуса"</t>
  </si>
  <si>
    <t>Организация розлива природной питьевой воды "Лесной кристалл"</t>
  </si>
  <si>
    <t>ООО "Традиция вкуса", Шумерлинский район</t>
  </si>
  <si>
    <t>КФХ Перепелкин С.Ю.</t>
  </si>
  <si>
    <t xml:space="preserve"> Зерносклад (ангар)</t>
  </si>
  <si>
    <t>ООО АФ "Исток"</t>
  </si>
  <si>
    <t>Сушильно-очистительный комплекс</t>
  </si>
  <si>
    <t xml:space="preserve">150 тонн /час </t>
  </si>
  <si>
    <t>КФХ Ямалетдинов И.Ш.</t>
  </si>
  <si>
    <t xml:space="preserve">             Коровник (привязное)</t>
  </si>
  <si>
    <t>КФХ Айнетдинов А.М.</t>
  </si>
  <si>
    <t>Убойный пункт</t>
  </si>
  <si>
    <t>Помещение  для откорма КРС</t>
  </si>
  <si>
    <t>КФХ Хамбиков А.Э.</t>
  </si>
  <si>
    <t xml:space="preserve"> Помещение для предубойного содержания КРС</t>
  </si>
  <si>
    <t>Строительство склада для хранения техники</t>
  </si>
  <si>
    <t>реконструкция семейной молочно-товарной фермы</t>
  </si>
  <si>
    <t>строительство телятника на 500 голов</t>
  </si>
  <si>
    <t>введен в эксплуатацию</t>
  </si>
  <si>
    <t>ИП глава КФХ Хохлов Н.П.</t>
  </si>
  <si>
    <t>реконструкция овощехарнилища</t>
  </si>
  <si>
    <t>работы завершены</t>
  </si>
  <si>
    <t>Инвестиционные проекты, планируемые к реализации в Чувашской Республике в 2022 году на 31.12.2022</t>
  </si>
  <si>
    <t>КФХ Рахматуллов Ф.С.</t>
  </si>
  <si>
    <t>Производство мяса КРС</t>
  </si>
  <si>
    <t>КФХ Быков И.Н.</t>
  </si>
  <si>
    <t>Реконструкция зеронхранилища</t>
  </si>
  <si>
    <t>КФХ Макаров Г.Н.</t>
  </si>
  <si>
    <t>Реконструкция сенохранилища</t>
  </si>
  <si>
    <t>ООО "КиПиАй Агро"-</t>
  </si>
  <si>
    <t xml:space="preserve">Строительство автомобильных весов системомой автоматизированного учета </t>
  </si>
  <si>
    <t>3 квартал 2022 года</t>
  </si>
  <si>
    <t>строительство дороги завершена</t>
  </si>
  <si>
    <t xml:space="preserve">КФХ Семенов И.В. </t>
  </si>
  <si>
    <t>Терминал для погрузки и выгрузки овощей</t>
  </si>
  <si>
    <t>Реализован</t>
  </si>
  <si>
    <t>Асфальтирование склада на 4000 тн.</t>
  </si>
  <si>
    <t>Асфальтирование склада на 4000 тн. завершена</t>
  </si>
  <si>
    <t>ООО "АгроРесурсы"</t>
  </si>
  <si>
    <t>Реконструкция здания для хранения и ремонта техники</t>
  </si>
  <si>
    <t>Реконструкция гаража завершена</t>
  </si>
  <si>
    <t>Реконструкция склада для хранения техники</t>
  </si>
  <si>
    <t>Реконструкция склада для хранения техники завершена</t>
  </si>
  <si>
    <t>Реконструкция родильного отделения КРС завершена</t>
  </si>
  <si>
    <t>Строительство овощехранилища для хранения овощей и картофеля 12*36м (V-600 тонн при контейнернром хранении)</t>
  </si>
  <si>
    <t>ОАО "Птицефабрика "Моргаушская"</t>
  </si>
  <si>
    <t>Строительство ангаров для хранения зерна, 2 ангара</t>
  </si>
  <si>
    <t>Строительство овощехранилища для хранения овощей и картофеля 13*12 м</t>
  </si>
  <si>
    <t>Расширение животноводческого комплекса по производству молока с содержанием до 1200 голов КРС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</si>
</sst>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  <numFmt numFmtId="167" formatCode="[$-419]General"/>
    <numFmt numFmtId="168" formatCode="#,##0.00&quot; &quot;[$руб.-419];[Red]&quot;-&quot;#,##0.00&quot; &quot;[$руб.-419]"/>
    <numFmt numFmtId="169" formatCode="#,##0.0"/>
    <numFmt numFmtId="170" formatCode="&quot; &quot;#,##0.00&quot;р. &quot;;&quot;-&quot;#,##0.00&quot;р. &quot;;&quot; -&quot;#&quot;р. &quot;;@&quot; &quot;"/>
    <numFmt numFmtId="171" formatCode="[$-419]0%"/>
    <numFmt numFmtId="172" formatCode="&quot; &quot;#,##0.00&quot;    &quot;;&quot;-&quot;#,##0.00&quot;    &quot;;&quot; -&quot;#&quot;    &quot;;@&quot; &quot;"/>
    <numFmt numFmtId="173" formatCode="&quot; &quot;#,##0.00&quot; &quot;;&quot; (&quot;#,##0.00&quot;)&quot;;&quot; -&quot;#&quot; &quot;;@&quot; &quot;"/>
    <numFmt numFmtId="174" formatCode="0.0"/>
    <numFmt numFmtId="175" formatCode="0.000"/>
    <numFmt numFmtId="176" formatCode="#,##0.000"/>
    <numFmt numFmtId="177" formatCode="#,##0.00\ [$руб.-419];[Red]\-#,##0.00\ [$руб.-419]"/>
    <numFmt numFmtId="178" formatCode="_-* #,##0.00&quot;р.&quot;_-;\-* #,##0.00&quot;р.&quot;_-;_-* \-??&quot;р.&quot;_-;_-@_-"/>
    <numFmt numFmtId="179" formatCode="\ #,##0.00&quot;р. &quot;;\-#,##0.00&quot;р. &quot;;&quot; -&quot;#&quot;р. &quot;;@\ "/>
    <numFmt numFmtId="180" formatCode="_-* #,##0.00_р_._-;\-* #,##0.00_р_._-;_-* \-??_р_._-;_-@_-"/>
    <numFmt numFmtId="181" formatCode="\ #,##0.00&quot;    &quot;;\-#,##0.00&quot;    &quot;;&quot; -&quot;#&quot;    &quot;;@\ "/>
    <numFmt numFmtId="182" formatCode="_(* #,##0.00_);_(* \(#,##0.00\);_(* \-??_);_(@_)"/>
    <numFmt numFmtId="183" formatCode="\ #,##0.00\ ;&quot; (&quot;#,##0.00\);&quot; -&quot;#\ ;@\ "/>
  </numFmts>
  <fonts count="7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i/>
      <sz val="16"/>
      <color indexed="8"/>
      <name val="Arial1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1"/>
      <charset val="204"/>
    </font>
    <font>
      <b/>
      <i/>
      <u/>
      <sz val="11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Arial1"/>
      <charset val="204"/>
    </font>
    <font>
      <sz val="11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b/>
      <i/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Arial1"/>
      <charset val="204"/>
    </font>
    <font>
      <sz val="10"/>
      <color rgb="FF000000"/>
      <name val="Arial1"/>
      <charset val="204"/>
    </font>
    <font>
      <b/>
      <i/>
      <sz val="16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1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 Cyr"/>
      <charset val="204"/>
    </font>
    <font>
      <sz val="11"/>
      <color rgb="FF000000"/>
      <name val="Arial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1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3D1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43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2" fillId="0" borderId="0"/>
    <xf numFmtId="167" fontId="46" fillId="0" borderId="0"/>
    <xf numFmtId="167" fontId="46" fillId="0" borderId="0" applyBorder="0" applyProtection="0"/>
    <xf numFmtId="167" fontId="46" fillId="0" borderId="0"/>
    <xf numFmtId="167" fontId="2" fillId="0" borderId="0"/>
    <xf numFmtId="167" fontId="46" fillId="0" borderId="0" applyBorder="0" applyProtection="0"/>
    <xf numFmtId="167" fontId="2" fillId="0" borderId="0"/>
    <xf numFmtId="167" fontId="1" fillId="0" borderId="0"/>
    <xf numFmtId="167" fontId="1" fillId="0" borderId="0"/>
    <xf numFmtId="167" fontId="46" fillId="0" borderId="0" applyBorder="0" applyProtection="0"/>
    <xf numFmtId="167" fontId="47" fillId="0" borderId="0"/>
    <xf numFmtId="167" fontId="48" fillId="0" borderId="0" applyBorder="0" applyProtection="0"/>
    <xf numFmtId="167" fontId="46" fillId="0" borderId="0" applyBorder="0" applyProtection="0"/>
    <xf numFmtId="0" fontId="2" fillId="0" borderId="0"/>
    <xf numFmtId="0" fontId="1" fillId="0" borderId="0"/>
    <xf numFmtId="167" fontId="46" fillId="0" borderId="0" applyBorder="0" applyProtection="0"/>
    <xf numFmtId="0" fontId="1" fillId="0" borderId="0"/>
    <xf numFmtId="167" fontId="10" fillId="0" borderId="0"/>
    <xf numFmtId="0" fontId="49" fillId="0" borderId="0">
      <alignment horizontal="center"/>
    </xf>
    <xf numFmtId="167" fontId="49" fillId="0" borderId="0" applyBorder="0" applyProtection="0">
      <alignment horizontal="center"/>
    </xf>
    <xf numFmtId="0" fontId="14" fillId="0" borderId="0" applyBorder="0" applyProtection="0">
      <alignment horizontal="center"/>
    </xf>
    <xf numFmtId="0" fontId="50" fillId="0" borderId="0" applyNumberFormat="0" applyBorder="0" applyProtection="0">
      <alignment horizontal="center"/>
    </xf>
    <xf numFmtId="0" fontId="15" fillId="0" borderId="0" applyNumberFormat="0" applyBorder="0" applyProtection="0">
      <alignment horizontal="center"/>
    </xf>
    <xf numFmtId="0" fontId="14" fillId="0" borderId="0">
      <alignment horizontal="center"/>
    </xf>
    <xf numFmtId="0" fontId="49" fillId="0" borderId="0">
      <alignment horizontal="center" textRotation="90"/>
    </xf>
    <xf numFmtId="167" fontId="49" fillId="0" borderId="0" applyBorder="0" applyProtection="0">
      <alignment horizontal="center" textRotation="90"/>
    </xf>
    <xf numFmtId="0" fontId="14" fillId="0" borderId="0" applyBorder="0" applyProtection="0">
      <alignment horizontal="center" textRotation="90"/>
    </xf>
    <xf numFmtId="0" fontId="50" fillId="0" borderId="0" applyNumberFormat="0" applyBorder="0" applyProtection="0">
      <alignment horizontal="center" textRotation="90"/>
    </xf>
    <xf numFmtId="0" fontId="15" fillId="0" borderId="0" applyNumberFormat="0" applyBorder="0" applyProtection="0">
      <alignment horizontal="center" textRotation="90"/>
    </xf>
    <xf numFmtId="0" fontId="14" fillId="0" borderId="0">
      <alignment horizontal="center" textRotation="90"/>
    </xf>
    <xf numFmtId="0" fontId="51" fillId="0" borderId="0"/>
    <xf numFmtId="167" fontId="51" fillId="0" borderId="0" applyBorder="0" applyProtection="0"/>
    <xf numFmtId="0" fontId="16" fillId="0" borderId="0" applyBorder="0" applyProtection="0"/>
    <xf numFmtId="0" fontId="52" fillId="0" borderId="0" applyNumberFormat="0" applyBorder="0" applyProtection="0"/>
    <xf numFmtId="0" fontId="17" fillId="0" borderId="0" applyNumberFormat="0" applyBorder="0" applyProtection="0"/>
    <xf numFmtId="0" fontId="16" fillId="0" borderId="0"/>
    <xf numFmtId="168" fontId="51" fillId="0" borderId="0"/>
    <xf numFmtId="168" fontId="51" fillId="0" borderId="0" applyBorder="0" applyProtection="0"/>
    <xf numFmtId="177" fontId="16" fillId="0" borderId="0" applyBorder="0" applyProtection="0"/>
    <xf numFmtId="168" fontId="52" fillId="0" borderId="0" applyBorder="0" applyProtection="0"/>
    <xf numFmtId="177" fontId="17" fillId="0" borderId="0" applyBorder="0" applyProtection="0"/>
    <xf numFmtId="177" fontId="16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8" fillId="7" borderId="1" applyNumberFormat="0" applyAlignment="0" applyProtection="0"/>
    <xf numFmtId="0" fontId="19" fillId="20" borderId="2" applyNumberFormat="0" applyAlignment="0" applyProtection="0"/>
    <xf numFmtId="0" fontId="20" fillId="20" borderId="1" applyNumberFormat="0" applyAlignment="0" applyProtection="0"/>
    <xf numFmtId="164" fontId="2" fillId="0" borderId="0" applyFont="0" applyFill="0" applyBorder="0" applyAlignment="0" applyProtection="0"/>
    <xf numFmtId="170" fontId="46" fillId="0" borderId="0" applyBorder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8" fontId="1" fillId="0" borderId="0" applyFill="0" applyBorder="0" applyAlignment="0" applyProtection="0"/>
    <xf numFmtId="179" fontId="1" fillId="0" borderId="0" applyBorder="0" applyProtection="0"/>
    <xf numFmtId="164" fontId="1" fillId="0" borderId="0" applyFont="0" applyFill="0" applyBorder="0" applyAlignment="0" applyProtection="0"/>
    <xf numFmtId="178" fontId="1" fillId="0" borderId="0" applyFill="0" applyBorder="0" applyAlignment="0" applyProtection="0"/>
    <xf numFmtId="167" fontId="53" fillId="0" borderId="0" applyBorder="0" applyProtection="0"/>
    <xf numFmtId="0" fontId="7" fillId="0" borderId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55" fillId="0" borderId="0"/>
    <xf numFmtId="0" fontId="4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0" fontId="9" fillId="0" borderId="0"/>
    <xf numFmtId="0" fontId="6" fillId="0" borderId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0" fontId="4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0" fontId="4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57" fillId="0" borderId="0"/>
    <xf numFmtId="167" fontId="57" fillId="0" borderId="0" applyBorder="0" applyProtection="0"/>
    <xf numFmtId="0" fontId="28" fillId="0" borderId="0" applyBorder="0" applyProtection="0"/>
    <xf numFmtId="0" fontId="28" fillId="0" borderId="0"/>
    <xf numFmtId="0" fontId="58" fillId="0" borderId="0"/>
    <xf numFmtId="0" fontId="29" fillId="0" borderId="0"/>
    <xf numFmtId="0" fontId="4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0" fontId="4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56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56" fillId="0" borderId="0" applyBorder="0" applyProtection="0"/>
    <xf numFmtId="0" fontId="36" fillId="0" borderId="0" applyBorder="0" applyProtection="0"/>
    <xf numFmtId="0" fontId="36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0" fontId="55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9" fillId="0" borderId="0"/>
    <xf numFmtId="0" fontId="45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7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167" fontId="53" fillId="0" borderId="0" applyBorder="0" applyProtection="0"/>
    <xf numFmtId="0" fontId="3" fillId="0" borderId="0" applyBorder="0" applyProtection="0"/>
    <xf numFmtId="0" fontId="45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7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53" fillId="0" borderId="0" applyBorder="0" applyProtection="0"/>
    <xf numFmtId="0" fontId="3" fillId="0" borderId="0" applyBorder="0" applyProtection="0"/>
    <xf numFmtId="0" fontId="7" fillId="0" borderId="0"/>
    <xf numFmtId="0" fontId="4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0" fontId="45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5" fillId="0" borderId="0"/>
    <xf numFmtId="167" fontId="46" fillId="0" borderId="0" applyBorder="0" applyProtection="0"/>
    <xf numFmtId="0" fontId="1" fillId="0" borderId="0" applyBorder="0" applyProtection="0"/>
    <xf numFmtId="0" fontId="1" fillId="0" borderId="0"/>
    <xf numFmtId="0" fontId="4" fillId="0" borderId="0"/>
    <xf numFmtId="167" fontId="56" fillId="0" borderId="0" applyBorder="0" applyProtection="0"/>
    <xf numFmtId="0" fontId="36" fillId="0" borderId="0" applyBorder="0" applyProtection="0"/>
    <xf numFmtId="0" fontId="35" fillId="0" borderId="0"/>
    <xf numFmtId="0" fontId="2" fillId="0" borderId="0"/>
    <xf numFmtId="167" fontId="46" fillId="0" borderId="0" applyBorder="0" applyProtection="0"/>
    <xf numFmtId="0" fontId="2" fillId="0" borderId="0"/>
    <xf numFmtId="0" fontId="1" fillId="0" borderId="0"/>
    <xf numFmtId="0" fontId="1" fillId="0" borderId="0" applyBorder="0" applyProtection="0"/>
    <xf numFmtId="0" fontId="1" fillId="0" borderId="0"/>
    <xf numFmtId="167" fontId="46" fillId="0" borderId="0" applyBorder="0" applyProtection="0"/>
    <xf numFmtId="0" fontId="1" fillId="0" borderId="0" applyBorder="0" applyProtection="0"/>
    <xf numFmtId="0" fontId="4" fillId="0" borderId="0"/>
    <xf numFmtId="0" fontId="30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1" fillId="23" borderId="8" applyNumberFormat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ill="0" applyBorder="0" applyAlignment="0" applyProtection="0"/>
    <xf numFmtId="171" fontId="46" fillId="0" borderId="0" applyBorder="0" applyProtection="0"/>
    <xf numFmtId="9" fontId="1" fillId="0" borderId="0" applyBorder="0" applyProtection="0"/>
    <xf numFmtId="9" fontId="1" fillId="0" borderId="0" applyFill="0" applyBorder="0" applyAlignment="0" applyProtection="0"/>
    <xf numFmtId="9" fontId="4" fillId="0" borderId="0" applyFont="0" applyFill="0" applyBorder="0" applyAlignment="0" applyProtection="0"/>
    <xf numFmtId="171" fontId="46" fillId="0" borderId="0" applyBorder="0" applyProtection="0"/>
    <xf numFmtId="9" fontId="1" fillId="0" borderId="0" applyBorder="0" applyProtection="0"/>
    <xf numFmtId="9" fontId="1" fillId="0" borderId="0" applyFill="0" applyBorder="0" applyAlignment="0" applyProtection="0"/>
    <xf numFmtId="171" fontId="46" fillId="0" borderId="0" applyBorder="0" applyProtection="0"/>
    <xf numFmtId="9" fontId="1" fillId="0" borderId="0" applyBorder="0" applyProtection="0"/>
    <xf numFmtId="9" fontId="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32" fillId="0" borderId="9" applyNumberFormat="0" applyFill="0" applyAlignment="0" applyProtection="0"/>
    <xf numFmtId="0" fontId="59" fillId="0" borderId="0" applyBorder="0">
      <alignment vertical="top" wrapText="1"/>
    </xf>
    <xf numFmtId="0" fontId="33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46" fillId="0" borderId="0" applyBorder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81" fontId="1" fillId="0" borderId="0" applyBorder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72" fontId="46" fillId="0" borderId="0" applyBorder="0" applyProtection="0"/>
    <xf numFmtId="181" fontId="1" fillId="0" borderId="0" applyBorder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65" fontId="2" fillId="0" borderId="0" applyFont="0" applyFill="0" applyBorder="0" applyAlignment="0" applyProtection="0"/>
    <xf numFmtId="172" fontId="46" fillId="0" borderId="0" applyBorder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81" fontId="1" fillId="0" borderId="0" applyBorder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72" fontId="46" fillId="0" borderId="0" applyBorder="0" applyProtection="0"/>
    <xf numFmtId="181" fontId="1" fillId="0" borderId="0" applyBorder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65" fontId="4" fillId="0" borderId="0" applyFont="0" applyFill="0" applyBorder="0" applyAlignment="0" applyProtection="0"/>
    <xf numFmtId="172" fontId="46" fillId="0" borderId="0" applyBorder="0" applyProtection="0"/>
    <xf numFmtId="181" fontId="1" fillId="0" borderId="0" applyBorder="0" applyProtection="0"/>
    <xf numFmtId="180" fontId="1" fillId="0" borderId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72" fontId="46" fillId="0" borderId="0" applyBorder="0" applyProtection="0"/>
    <xf numFmtId="181" fontId="1" fillId="0" borderId="0" applyBorder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72" fontId="46" fillId="0" borderId="0" applyBorder="0" applyProtection="0"/>
    <xf numFmtId="181" fontId="1" fillId="0" borderId="0" applyBorder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ill="0" applyBorder="0" applyAlignment="0" applyProtection="0"/>
    <xf numFmtId="166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6" fillId="0" borderId="0" applyBorder="0" applyProtection="0"/>
    <xf numFmtId="181" fontId="1" fillId="0" borderId="0" applyBorder="0" applyProtection="0"/>
    <xf numFmtId="180" fontId="1" fillId="0" borderId="0" applyFill="0" applyBorder="0" applyAlignment="0" applyProtection="0"/>
    <xf numFmtId="173" fontId="46" fillId="0" borderId="0" applyBorder="0" applyProtection="0"/>
    <xf numFmtId="183" fontId="1" fillId="0" borderId="0" applyBorder="0" applyProtection="0"/>
    <xf numFmtId="182" fontId="1" fillId="0" borderId="0" applyFill="0" applyBorder="0" applyAlignment="0" applyProtection="0"/>
    <xf numFmtId="165" fontId="4" fillId="0" borderId="0" applyFont="0" applyFill="0" applyBorder="0" applyAlignment="0" applyProtection="0"/>
    <xf numFmtId="172" fontId="46" fillId="0" borderId="0" applyBorder="0" applyProtection="0"/>
    <xf numFmtId="181" fontId="1" fillId="0" borderId="0" applyBorder="0" applyProtection="0"/>
    <xf numFmtId="180" fontId="1" fillId="0" borderId="0" applyFill="0" applyBorder="0" applyAlignment="0" applyProtection="0"/>
    <xf numFmtId="0" fontId="34" fillId="4" borderId="0" applyNumberFormat="0" applyBorder="0" applyAlignment="0" applyProtection="0"/>
  </cellStyleXfs>
  <cellXfs count="529">
    <xf numFmtId="0" fontId="0" fillId="0" borderId="0" xfId="0"/>
    <xf numFmtId="3" fontId="11" fillId="24" borderId="10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11" fillId="24" borderId="0" xfId="0" applyFont="1" applyFill="1" applyAlignment="1">
      <alignment horizontal="center" vertical="top"/>
    </xf>
    <xf numFmtId="0" fontId="11" fillId="24" borderId="0" xfId="0" applyFont="1" applyFill="1" applyAlignment="1">
      <alignment horizontal="left" vertical="top" wrapText="1"/>
    </xf>
    <xf numFmtId="0" fontId="5" fillId="24" borderId="0" xfId="162" applyFont="1" applyFill="1" applyAlignment="1">
      <alignment horizontal="center" vertical="top"/>
    </xf>
    <xf numFmtId="169" fontId="11" fillId="24" borderId="0" xfId="0" applyNumberFormat="1" applyFont="1" applyFill="1" applyAlignment="1">
      <alignment horizontal="center" vertical="top"/>
    </xf>
    <xf numFmtId="0" fontId="11" fillId="24" borderId="0" xfId="0" applyFont="1" applyFill="1" applyAlignment="1">
      <alignment horizontal="left" vertical="top"/>
    </xf>
    <xf numFmtId="0" fontId="12" fillId="24" borderId="10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horizontal="left" vertical="top" wrapText="1"/>
    </xf>
    <xf numFmtId="4" fontId="12" fillId="24" borderId="10" xfId="0" applyNumberFormat="1" applyFont="1" applyFill="1" applyBorder="1" applyAlignment="1">
      <alignment horizontal="center" vertical="top" wrapText="1"/>
    </xf>
    <xf numFmtId="169" fontId="11" fillId="24" borderId="10" xfId="0" applyNumberFormat="1" applyFont="1" applyFill="1" applyBorder="1" applyAlignment="1">
      <alignment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vertical="top" wrapText="1"/>
    </xf>
    <xf numFmtId="4" fontId="12" fillId="0" borderId="11" xfId="0" applyNumberFormat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top" wrapText="1"/>
    </xf>
    <xf numFmtId="4" fontId="12" fillId="0" borderId="10" xfId="0" applyNumberFormat="1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left" vertical="top" wrapText="1"/>
    </xf>
    <xf numFmtId="0" fontId="3" fillId="24" borderId="0" xfId="0" applyFont="1" applyFill="1" applyAlignment="1">
      <alignment vertical="top"/>
    </xf>
    <xf numFmtId="0" fontId="12" fillId="24" borderId="10" xfId="0" applyFont="1" applyFill="1" applyBorder="1" applyAlignment="1">
      <alignment horizontal="center" vertical="top" wrapText="1"/>
    </xf>
    <xf numFmtId="0" fontId="12" fillId="24" borderId="10" xfId="0" applyFont="1" applyFill="1" applyBorder="1" applyAlignment="1">
      <alignment horizontal="left" vertical="top" wrapText="1"/>
    </xf>
    <xf numFmtId="169" fontId="11" fillId="24" borderId="10" xfId="0" applyNumberFormat="1" applyFont="1" applyFill="1" applyBorder="1" applyAlignment="1">
      <alignment horizontal="center" vertical="top"/>
    </xf>
    <xf numFmtId="0" fontId="12" fillId="24" borderId="10" xfId="0" applyFont="1" applyFill="1" applyBorder="1" applyAlignment="1">
      <alignment horizontal="center" vertical="top"/>
    </xf>
    <xf numFmtId="3" fontId="12" fillId="24" borderId="10" xfId="0" applyNumberFormat="1" applyFont="1" applyFill="1" applyBorder="1" applyAlignment="1">
      <alignment horizontal="center" vertical="top"/>
    </xf>
    <xf numFmtId="169" fontId="11" fillId="24" borderId="10" xfId="0" applyNumberFormat="1" applyFont="1" applyFill="1" applyBorder="1" applyAlignment="1">
      <alignment horizontal="center" vertical="top" wrapText="1"/>
    </xf>
    <xf numFmtId="3" fontId="11" fillId="24" borderId="10" xfId="0" applyNumberFormat="1" applyFont="1" applyFill="1" applyBorder="1" applyAlignment="1">
      <alignment horizontal="center" vertical="center"/>
    </xf>
    <xf numFmtId="169" fontId="11" fillId="24" borderId="10" xfId="0" applyNumberFormat="1" applyFont="1" applyFill="1" applyBorder="1" applyAlignment="1">
      <alignment horizontal="center" vertical="center"/>
    </xf>
    <xf numFmtId="0" fontId="11" fillId="24" borderId="10" xfId="0" applyFont="1" applyFill="1" applyBorder="1" applyAlignment="1">
      <alignment horizontal="center" vertical="center"/>
    </xf>
    <xf numFmtId="0" fontId="12" fillId="24" borderId="12" xfId="0" applyFont="1" applyFill="1" applyBorder="1" applyAlignment="1">
      <alignment horizontal="left" vertical="center" wrapText="1"/>
    </xf>
    <xf numFmtId="0" fontId="12" fillId="24" borderId="13" xfId="0" applyFont="1" applyFill="1" applyBorder="1" applyAlignment="1">
      <alignment horizontal="left" vertical="center" wrapText="1"/>
    </xf>
    <xf numFmtId="3" fontId="12" fillId="24" borderId="10" xfId="0" applyNumberFormat="1" applyFont="1" applyFill="1" applyBorder="1" applyAlignment="1">
      <alignment horizontal="center" vertical="center"/>
    </xf>
    <xf numFmtId="14" fontId="12" fillId="24" borderId="10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3" fillId="0" borderId="10" xfId="0" applyFont="1" applyFill="1" applyBorder="1" applyAlignment="1">
      <alignment vertical="top"/>
    </xf>
    <xf numFmtId="0" fontId="61" fillId="24" borderId="10" xfId="96" applyFont="1" applyFill="1" applyBorder="1" applyAlignment="1">
      <alignment horizontal="center" vertical="center" wrapText="1"/>
    </xf>
    <xf numFmtId="0" fontId="11" fillId="24" borderId="10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left" vertical="top" wrapText="1"/>
    </xf>
    <xf numFmtId="0" fontId="11" fillId="24" borderId="15" xfId="0" applyFont="1" applyFill="1" applyBorder="1" applyAlignment="1">
      <alignment horizontal="left" vertical="top" wrapText="1"/>
    </xf>
    <xf numFmtId="3" fontId="11" fillId="24" borderId="16" xfId="0" applyNumberFormat="1" applyFont="1" applyFill="1" applyBorder="1" applyAlignment="1">
      <alignment horizontal="center" vertical="center"/>
    </xf>
    <xf numFmtId="0" fontId="11" fillId="24" borderId="10" xfId="0" applyFont="1" applyFill="1" applyBorder="1" applyAlignment="1">
      <alignment vertical="top" wrapText="1"/>
    </xf>
    <xf numFmtId="14" fontId="12" fillId="24" borderId="0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10" xfId="0" applyFill="1" applyBorder="1"/>
    <xf numFmtId="174" fontId="0" fillId="0" borderId="10" xfId="0" applyNumberFormat="1" applyBorder="1" applyAlignment="1">
      <alignment horizontal="center"/>
    </xf>
    <xf numFmtId="3" fontId="11" fillId="0" borderId="0" xfId="0" applyNumberFormat="1" applyFont="1" applyFill="1" applyAlignment="1">
      <alignment vertical="top"/>
    </xf>
    <xf numFmtId="0" fontId="11" fillId="25" borderId="10" xfId="0" applyFont="1" applyFill="1" applyBorder="1" applyAlignment="1">
      <alignment horizontal="center" vertical="top" wrapText="1"/>
    </xf>
    <xf numFmtId="0" fontId="11" fillId="25" borderId="10" xfId="0" applyFont="1" applyFill="1" applyBorder="1" applyAlignment="1">
      <alignment horizontal="left" vertical="top" wrapText="1"/>
    </xf>
    <xf numFmtId="3" fontId="11" fillId="25" borderId="10" xfId="0" applyNumberFormat="1" applyFont="1" applyFill="1" applyBorder="1" applyAlignment="1">
      <alignment horizontal="center" vertical="top" wrapText="1"/>
    </xf>
    <xf numFmtId="0" fontId="12" fillId="24" borderId="11" xfId="0" applyFont="1" applyFill="1" applyBorder="1" applyAlignment="1">
      <alignment horizontal="center" vertical="top" wrapText="1"/>
    </xf>
    <xf numFmtId="0" fontId="12" fillId="24" borderId="11" xfId="0" applyFont="1" applyFill="1" applyBorder="1" applyAlignment="1">
      <alignment vertical="top" wrapText="1"/>
    </xf>
    <xf numFmtId="4" fontId="12" fillId="24" borderId="11" xfId="0" applyNumberFormat="1" applyFont="1" applyFill="1" applyBorder="1" applyAlignment="1">
      <alignment horizontal="center" vertical="top" wrapText="1"/>
    </xf>
    <xf numFmtId="0" fontId="11" fillId="26" borderId="10" xfId="0" applyFont="1" applyFill="1" applyBorder="1" applyAlignment="1">
      <alignment horizontal="center" vertical="top" wrapText="1"/>
    </xf>
    <xf numFmtId="0" fontId="11" fillId="27" borderId="10" xfId="0" applyFont="1" applyFill="1" applyBorder="1" applyAlignment="1">
      <alignment horizontal="center" vertical="top" wrapText="1"/>
    </xf>
    <xf numFmtId="4" fontId="0" fillId="24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24" borderId="12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7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62" fillId="0" borderId="10" xfId="0" applyFont="1" applyFill="1" applyBorder="1"/>
    <xf numFmtId="0" fontId="62" fillId="0" borderId="10" xfId="0" applyFont="1" applyBorder="1" applyAlignment="1">
      <alignment horizontal="center"/>
    </xf>
    <xf numFmtId="174" fontId="62" fillId="0" borderId="10" xfId="0" applyNumberFormat="1" applyFont="1" applyBorder="1" applyAlignment="1">
      <alignment horizontal="center"/>
    </xf>
    <xf numFmtId="0" fontId="63" fillId="0" borderId="10" xfId="0" applyFont="1" applyFill="1" applyBorder="1"/>
    <xf numFmtId="0" fontId="63" fillId="0" borderId="10" xfId="0" applyFont="1" applyBorder="1" applyAlignment="1">
      <alignment horizontal="center"/>
    </xf>
    <xf numFmtId="174" fontId="63" fillId="0" borderId="10" xfId="0" applyNumberFormat="1" applyFont="1" applyBorder="1" applyAlignment="1">
      <alignment horizontal="center"/>
    </xf>
    <xf numFmtId="169" fontId="63" fillId="0" borderId="10" xfId="0" applyNumberFormat="1" applyFont="1" applyBorder="1" applyAlignment="1">
      <alignment horizontal="center"/>
    </xf>
    <xf numFmtId="0" fontId="11" fillId="0" borderId="17" xfId="0" applyFont="1" applyFill="1" applyBorder="1" applyAlignment="1">
      <alignment horizontal="center" vertical="top" wrapText="1"/>
    </xf>
    <xf numFmtId="17" fontId="11" fillId="24" borderId="10" xfId="0" applyNumberFormat="1" applyFont="1" applyFill="1" applyBorder="1" applyAlignment="1">
      <alignment horizontal="center" vertical="top" wrapText="1"/>
    </xf>
    <xf numFmtId="0" fontId="11" fillId="28" borderId="10" xfId="0" applyFont="1" applyFill="1" applyBorder="1" applyAlignment="1">
      <alignment horizontal="left" vertical="top" wrapText="1"/>
    </xf>
    <xf numFmtId="0" fontId="64" fillId="0" borderId="10" xfId="0" applyFont="1" applyBorder="1" applyAlignment="1">
      <alignment horizontal="center"/>
    </xf>
    <xf numFmtId="0" fontId="60" fillId="0" borderId="0" xfId="0" applyFont="1"/>
    <xf numFmtId="0" fontId="65" fillId="24" borderId="10" xfId="0" applyFont="1" applyFill="1" applyBorder="1" applyAlignment="1">
      <alignment horizontal="center"/>
    </xf>
    <xf numFmtId="174" fontId="66" fillId="0" borderId="10" xfId="0" applyNumberFormat="1" applyFont="1" applyBorder="1" applyAlignment="1">
      <alignment horizontal="center"/>
    </xf>
    <xf numFmtId="0" fontId="65" fillId="0" borderId="10" xfId="0" applyFont="1" applyBorder="1" applyAlignment="1">
      <alignment horizontal="center"/>
    </xf>
    <xf numFmtId="0" fontId="67" fillId="0" borderId="10" xfId="0" applyFont="1" applyBorder="1" applyAlignment="1">
      <alignment horizontal="center"/>
    </xf>
    <xf numFmtId="0" fontId="65" fillId="24" borderId="12" xfId="0" applyFont="1" applyFill="1" applyBorder="1" applyAlignment="1">
      <alignment horizontal="center"/>
    </xf>
    <xf numFmtId="4" fontId="65" fillId="24" borderId="12" xfId="0" applyNumberFormat="1" applyFont="1" applyFill="1" applyBorder="1" applyAlignment="1">
      <alignment horizontal="center"/>
    </xf>
    <xf numFmtId="174" fontId="65" fillId="24" borderId="12" xfId="0" applyNumberFormat="1" applyFont="1" applyFill="1" applyBorder="1" applyAlignment="1">
      <alignment horizontal="center"/>
    </xf>
    <xf numFmtId="4" fontId="0" fillId="24" borderId="12" xfId="0" applyNumberFormat="1" applyFill="1" applyBorder="1" applyAlignment="1">
      <alignment horizontal="center"/>
    </xf>
    <xf numFmtId="2" fontId="0" fillId="0" borderId="10" xfId="0" applyNumberFormat="1" applyBorder="1"/>
    <xf numFmtId="0" fontId="0" fillId="29" borderId="10" xfId="0" applyFill="1" applyBorder="1"/>
    <xf numFmtId="2" fontId="0" fillId="29" borderId="10" xfId="0" applyNumberFormat="1" applyFill="1" applyBorder="1"/>
    <xf numFmtId="0" fontId="54" fillId="29" borderId="10" xfId="0" applyFont="1" applyFill="1" applyBorder="1"/>
    <xf numFmtId="2" fontId="54" fillId="29" borderId="10" xfId="0" applyNumberFormat="1" applyFont="1" applyFill="1" applyBorder="1"/>
    <xf numFmtId="0" fontId="5" fillId="24" borderId="10" xfId="0" applyFont="1" applyFill="1" applyBorder="1" applyAlignment="1">
      <alignment horizontal="left" vertical="top" wrapText="1"/>
    </xf>
    <xf numFmtId="0" fontId="5" fillId="24" borderId="10" xfId="0" applyFont="1" applyFill="1" applyBorder="1" applyAlignment="1">
      <alignment horizontal="center" vertical="top" wrapText="1"/>
    </xf>
    <xf numFmtId="0" fontId="11" fillId="30" borderId="10" xfId="0" applyFont="1" applyFill="1" applyBorder="1" applyAlignment="1">
      <alignment horizontal="center" vertical="top" wrapText="1"/>
    </xf>
    <xf numFmtId="0" fontId="11" fillId="30" borderId="10" xfId="0" applyFont="1" applyFill="1" applyBorder="1" applyAlignment="1">
      <alignment horizontal="left" vertical="top" wrapText="1"/>
    </xf>
    <xf numFmtId="0" fontId="11" fillId="31" borderId="10" xfId="0" applyFont="1" applyFill="1" applyBorder="1" applyAlignment="1">
      <alignment horizontal="left" vertical="top" wrapText="1"/>
    </xf>
    <xf numFmtId="0" fontId="11" fillId="31" borderId="10" xfId="0" applyFont="1" applyFill="1" applyBorder="1" applyAlignment="1">
      <alignment horizontal="center" vertical="top" wrapText="1"/>
    </xf>
    <xf numFmtId="3" fontId="11" fillId="31" borderId="10" xfId="0" applyNumberFormat="1" applyFont="1" applyFill="1" applyBorder="1" applyAlignment="1">
      <alignment horizontal="center" vertical="center" wrapText="1"/>
    </xf>
    <xf numFmtId="0" fontId="11" fillId="32" borderId="10" xfId="0" applyFont="1" applyFill="1" applyBorder="1" applyAlignment="1">
      <alignment horizontal="left" vertical="top" wrapText="1"/>
    </xf>
    <xf numFmtId="0" fontId="11" fillId="32" borderId="10" xfId="0" applyFont="1" applyFill="1" applyBorder="1" applyAlignment="1">
      <alignment horizontal="center" vertical="top" wrapText="1"/>
    </xf>
    <xf numFmtId="0" fontId="11" fillId="33" borderId="10" xfId="0" applyFont="1" applyFill="1" applyBorder="1" applyAlignment="1">
      <alignment horizontal="left" vertical="top" wrapText="1"/>
    </xf>
    <xf numFmtId="0" fontId="11" fillId="33" borderId="10" xfId="0" applyFont="1" applyFill="1" applyBorder="1" applyAlignment="1">
      <alignment horizontal="center" vertical="top" wrapText="1"/>
    </xf>
    <xf numFmtId="169" fontId="11" fillId="33" borderId="10" xfId="0" applyNumberFormat="1" applyFont="1" applyFill="1" applyBorder="1" applyAlignment="1">
      <alignment horizontal="center" vertical="center" wrapText="1"/>
    </xf>
    <xf numFmtId="0" fontId="11" fillId="26" borderId="10" xfId="0" applyFont="1" applyFill="1" applyBorder="1" applyAlignment="1">
      <alignment horizontal="left" vertical="top" wrapText="1"/>
    </xf>
    <xf numFmtId="3" fontId="11" fillId="26" borderId="10" xfId="0" applyNumberFormat="1" applyFont="1" applyFill="1" applyBorder="1" applyAlignment="1">
      <alignment horizontal="center" vertical="center"/>
    </xf>
    <xf numFmtId="0" fontId="11" fillId="34" borderId="10" xfId="0" applyFont="1" applyFill="1" applyBorder="1" applyAlignment="1">
      <alignment horizontal="left" vertical="top" wrapText="1"/>
    </xf>
    <xf numFmtId="0" fontId="11" fillId="34" borderId="10" xfId="0" applyFont="1" applyFill="1" applyBorder="1" applyAlignment="1">
      <alignment horizontal="center" vertical="top" wrapText="1"/>
    </xf>
    <xf numFmtId="0" fontId="11" fillId="34" borderId="10" xfId="0" applyFont="1" applyFill="1" applyBorder="1" applyAlignment="1">
      <alignment horizontal="center" vertical="center"/>
    </xf>
    <xf numFmtId="169" fontId="11" fillId="34" borderId="10" xfId="0" applyNumberFormat="1" applyFont="1" applyFill="1" applyBorder="1" applyAlignment="1">
      <alignment horizontal="center" vertical="center"/>
    </xf>
    <xf numFmtId="3" fontId="11" fillId="28" borderId="10" xfId="0" applyNumberFormat="1" applyFont="1" applyFill="1" applyBorder="1" applyAlignment="1">
      <alignment horizontal="center" vertical="top" wrapText="1"/>
    </xf>
    <xf numFmtId="174" fontId="11" fillId="27" borderId="10" xfId="0" applyNumberFormat="1" applyFont="1" applyFill="1" applyBorder="1" applyAlignment="1">
      <alignment horizontal="center" vertical="top" wrapText="1"/>
    </xf>
    <xf numFmtId="0" fontId="11" fillId="35" borderId="10" xfId="0" applyFont="1" applyFill="1" applyBorder="1" applyAlignment="1">
      <alignment horizontal="left" vertical="top" wrapText="1"/>
    </xf>
    <xf numFmtId="0" fontId="11" fillId="35" borderId="10" xfId="0" applyFont="1" applyFill="1" applyBorder="1" applyAlignment="1">
      <alignment horizontal="center" vertical="top" wrapText="1"/>
    </xf>
    <xf numFmtId="0" fontId="11" fillId="29" borderId="10" xfId="0" applyFont="1" applyFill="1" applyBorder="1" applyAlignment="1">
      <alignment horizontal="center" vertical="top" wrapText="1"/>
    </xf>
    <xf numFmtId="0" fontId="11" fillId="36" borderId="10" xfId="0" applyFont="1" applyFill="1" applyBorder="1" applyAlignment="1">
      <alignment horizontal="left" vertical="top" wrapText="1"/>
    </xf>
    <xf numFmtId="0" fontId="11" fillId="36" borderId="10" xfId="0" applyFont="1" applyFill="1" applyBorder="1" applyAlignment="1">
      <alignment horizontal="center" vertical="top" wrapText="1"/>
    </xf>
    <xf numFmtId="0" fontId="11" fillId="37" borderId="10" xfId="0" applyFont="1" applyFill="1" applyBorder="1" applyAlignment="1">
      <alignment horizontal="left" vertical="top" wrapText="1"/>
    </xf>
    <xf numFmtId="0" fontId="11" fillId="37" borderId="10" xfId="0" applyFont="1" applyFill="1" applyBorder="1" applyAlignment="1">
      <alignment horizontal="center" vertical="top" wrapText="1"/>
    </xf>
    <xf numFmtId="3" fontId="11" fillId="37" borderId="10" xfId="0" applyNumberFormat="1" applyFont="1" applyFill="1" applyBorder="1" applyAlignment="1">
      <alignment horizontal="center" vertical="top" wrapText="1"/>
    </xf>
    <xf numFmtId="0" fontId="11" fillId="35" borderId="10" xfId="0" applyFont="1" applyFill="1" applyBorder="1" applyAlignment="1">
      <alignment horizontal="center" vertical="center"/>
    </xf>
    <xf numFmtId="169" fontId="11" fillId="35" borderId="10" xfId="0" applyNumberFormat="1" applyFont="1" applyFill="1" applyBorder="1" applyAlignment="1">
      <alignment horizontal="center" vertical="center"/>
    </xf>
    <xf numFmtId="0" fontId="11" fillId="24" borderId="0" xfId="0" applyFont="1" applyFill="1" applyAlignment="1">
      <alignment vertical="top"/>
    </xf>
    <xf numFmtId="0" fontId="61" fillId="24" borderId="10" xfId="96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top" wrapText="1"/>
    </xf>
    <xf numFmtId="2" fontId="11" fillId="0" borderId="10" xfId="0" applyNumberFormat="1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left" vertical="top" wrapText="1"/>
    </xf>
    <xf numFmtId="3" fontId="12" fillId="0" borderId="11" xfId="0" applyNumberFormat="1" applyFont="1" applyFill="1" applyBorder="1" applyAlignment="1">
      <alignment horizontal="center" vertical="top" wrapText="1"/>
    </xf>
    <xf numFmtId="176" fontId="12" fillId="0" borderId="10" xfId="0" applyNumberFormat="1" applyFont="1" applyFill="1" applyBorder="1" applyAlignment="1">
      <alignment horizontal="center" vertical="top" wrapText="1"/>
    </xf>
    <xf numFmtId="0" fontId="5" fillId="24" borderId="10" xfId="103" applyFont="1" applyFill="1" applyBorder="1" applyAlignment="1">
      <alignment vertical="center" wrapText="1"/>
    </xf>
    <xf numFmtId="0" fontId="5" fillId="24" borderId="10" xfId="103" applyFont="1" applyFill="1" applyBorder="1" applyAlignment="1">
      <alignment horizontal="center" vertical="center" wrapText="1"/>
    </xf>
    <xf numFmtId="0" fontId="12" fillId="38" borderId="16" xfId="0" applyFont="1" applyFill="1" applyBorder="1" applyAlignment="1">
      <alignment horizontal="left" vertical="top" wrapText="1"/>
    </xf>
    <xf numFmtId="0" fontId="12" fillId="38" borderId="16" xfId="0" applyFont="1" applyFill="1" applyBorder="1" applyAlignment="1">
      <alignment horizontal="center" vertical="top" wrapText="1"/>
    </xf>
    <xf numFmtId="0" fontId="12" fillId="38" borderId="16" xfId="0" applyFont="1" applyFill="1" applyBorder="1" applyAlignment="1">
      <alignment horizontal="center" vertical="center"/>
    </xf>
    <xf numFmtId="3" fontId="12" fillId="38" borderId="16" xfId="0" applyNumberFormat="1" applyFont="1" applyFill="1" applyBorder="1" applyAlignment="1">
      <alignment horizontal="center" vertical="center"/>
    </xf>
    <xf numFmtId="169" fontId="5" fillId="24" borderId="10" xfId="103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center" vertical="center"/>
    </xf>
    <xf numFmtId="175" fontId="11" fillId="0" borderId="10" xfId="0" applyNumberFormat="1" applyFont="1" applyFill="1" applyBorder="1" applyAlignment="1">
      <alignment horizontal="center" vertical="top" wrapText="1"/>
    </xf>
    <xf numFmtId="175" fontId="12" fillId="0" borderId="10" xfId="0" applyNumberFormat="1" applyFont="1" applyFill="1" applyBorder="1" applyAlignment="1">
      <alignment horizontal="center" vertical="top" wrapText="1"/>
    </xf>
    <xf numFmtId="0" fontId="11" fillId="24" borderId="11" xfId="0" applyFont="1" applyFill="1" applyBorder="1" applyAlignment="1">
      <alignment horizontal="left" vertical="top" wrapText="1"/>
    </xf>
    <xf numFmtId="2" fontId="11" fillId="24" borderId="10" xfId="0" applyNumberFormat="1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top" wrapText="1"/>
    </xf>
    <xf numFmtId="0" fontId="40" fillId="24" borderId="10" xfId="0" applyFont="1" applyFill="1" applyBorder="1" applyAlignment="1">
      <alignment horizontal="left" vertical="top"/>
    </xf>
    <xf numFmtId="0" fontId="37" fillId="0" borderId="10" xfId="0" applyFont="1" applyFill="1" applyBorder="1" applyAlignment="1">
      <alignment vertical="center" wrapText="1"/>
    </xf>
    <xf numFmtId="169" fontId="11" fillId="30" borderId="10" xfId="0" applyNumberFormat="1" applyFont="1" applyFill="1" applyBorder="1" applyAlignment="1">
      <alignment horizontal="center" vertical="top" wrapText="1"/>
    </xf>
    <xf numFmtId="0" fontId="11" fillId="39" borderId="10" xfId="0" applyFont="1" applyFill="1" applyBorder="1" applyAlignment="1">
      <alignment horizontal="left" vertical="top" wrapText="1"/>
    </xf>
    <xf numFmtId="0" fontId="11" fillId="39" borderId="10" xfId="0" applyFont="1" applyFill="1" applyBorder="1" applyAlignment="1">
      <alignment horizontal="center" vertical="top" wrapText="1"/>
    </xf>
    <xf numFmtId="0" fontId="11" fillId="40" borderId="10" xfId="0" applyFont="1" applyFill="1" applyBorder="1" applyAlignment="1">
      <alignment horizontal="center" vertical="top" wrapText="1"/>
    </xf>
    <xf numFmtId="0" fontId="11" fillId="40" borderId="10" xfId="0" applyFont="1" applyFill="1" applyBorder="1" applyAlignment="1">
      <alignment horizontal="left" vertical="top" wrapText="1"/>
    </xf>
    <xf numFmtId="0" fontId="11" fillId="41" borderId="10" xfId="0" applyFont="1" applyFill="1" applyBorder="1" applyAlignment="1">
      <alignment horizontal="left" vertical="top" wrapText="1"/>
    </xf>
    <xf numFmtId="0" fontId="11" fillId="41" borderId="10" xfId="0" applyFont="1" applyFill="1" applyBorder="1" applyAlignment="1">
      <alignment horizontal="center" vertical="top"/>
    </xf>
    <xf numFmtId="3" fontId="11" fillId="41" borderId="10" xfId="0" applyNumberFormat="1" applyFont="1" applyFill="1" applyBorder="1" applyAlignment="1">
      <alignment horizontal="center" vertical="top"/>
    </xf>
    <xf numFmtId="3" fontId="11" fillId="30" borderId="10" xfId="0" applyNumberFormat="1" applyFont="1" applyFill="1" applyBorder="1" applyAlignment="1">
      <alignment horizontal="center" vertical="top" wrapText="1"/>
    </xf>
    <xf numFmtId="3" fontId="11" fillId="33" borderId="10" xfId="0" applyNumberFormat="1" applyFont="1" applyFill="1" applyBorder="1" applyAlignment="1">
      <alignment horizontal="center" vertical="center" wrapText="1"/>
    </xf>
    <xf numFmtId="0" fontId="59" fillId="24" borderId="10" xfId="0" applyFont="1" applyFill="1" applyBorder="1" applyAlignment="1">
      <alignment horizontal="center" vertical="top" wrapText="1"/>
    </xf>
    <xf numFmtId="0" fontId="68" fillId="24" borderId="10" xfId="0" applyFont="1" applyFill="1" applyBorder="1" applyAlignment="1">
      <alignment horizontal="center" vertical="top" wrapText="1"/>
    </xf>
    <xf numFmtId="3" fontId="11" fillId="29" borderId="10" xfId="0" applyNumberFormat="1" applyFont="1" applyFill="1" applyBorder="1" applyAlignment="1">
      <alignment horizontal="center" vertical="top" wrapText="1"/>
    </xf>
    <xf numFmtId="169" fontId="12" fillId="24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/>
    </xf>
    <xf numFmtId="0" fontId="7" fillId="0" borderId="10" xfId="763" applyFont="1" applyBorder="1" applyAlignment="1" applyProtection="1">
      <alignment horizontal="center"/>
      <protection locked="0"/>
    </xf>
    <xf numFmtId="0" fontId="11" fillId="38" borderId="16" xfId="0" applyFont="1" applyFill="1" applyBorder="1" applyAlignment="1">
      <alignment horizontal="center" vertical="top" wrapText="1"/>
    </xf>
    <xf numFmtId="0" fontId="11" fillId="38" borderId="16" xfId="0" applyFont="1" applyFill="1" applyBorder="1" applyAlignment="1">
      <alignment horizontal="left" vertical="top" wrapText="1"/>
    </xf>
    <xf numFmtId="0" fontId="39" fillId="24" borderId="10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left" vertical="top" wrapText="1"/>
    </xf>
    <xf numFmtId="0" fontId="69" fillId="24" borderId="10" xfId="0" applyFont="1" applyFill="1" applyBorder="1" applyAlignment="1">
      <alignment horizontal="left" vertical="center" wrapText="1"/>
    </xf>
    <xf numFmtId="0" fontId="11" fillId="27" borderId="10" xfId="0" applyFont="1" applyFill="1" applyBorder="1" applyAlignment="1">
      <alignment vertical="top" wrapText="1"/>
    </xf>
    <xf numFmtId="2" fontId="5" fillId="24" borderId="0" xfId="162" applyNumberFormat="1" applyFont="1" applyFill="1" applyAlignment="1">
      <alignment horizontal="center" vertical="top"/>
    </xf>
    <xf numFmtId="2" fontId="11" fillId="24" borderId="16" xfId="0" applyNumberFormat="1" applyFont="1" applyFill="1" applyBorder="1" applyAlignment="1">
      <alignment horizontal="center" vertical="top" wrapText="1"/>
    </xf>
    <xf numFmtId="2" fontId="11" fillId="24" borderId="11" xfId="0" applyNumberFormat="1" applyFont="1" applyFill="1" applyBorder="1" applyAlignment="1">
      <alignment horizontal="center" vertical="top" wrapText="1"/>
    </xf>
    <xf numFmtId="2" fontId="12" fillId="24" borderId="10" xfId="0" applyNumberFormat="1" applyFont="1" applyFill="1" applyBorder="1" applyAlignment="1">
      <alignment horizontal="center" vertical="center"/>
    </xf>
    <xf numFmtId="2" fontId="11" fillId="24" borderId="10" xfId="0" applyNumberFormat="1" applyFont="1" applyFill="1" applyBorder="1" applyAlignment="1">
      <alignment horizontal="center" vertical="center"/>
    </xf>
    <xf numFmtId="2" fontId="11" fillId="24" borderId="16" xfId="0" applyNumberFormat="1" applyFont="1" applyFill="1" applyBorder="1" applyAlignment="1">
      <alignment horizontal="center" vertical="center"/>
    </xf>
    <xf numFmtId="2" fontId="11" fillId="24" borderId="10" xfId="0" applyNumberFormat="1" applyFont="1" applyFill="1" applyBorder="1" applyAlignment="1">
      <alignment horizontal="center" vertical="top" wrapText="1"/>
    </xf>
    <xf numFmtId="2" fontId="11" fillId="31" borderId="10" xfId="0" applyNumberFormat="1" applyFont="1" applyFill="1" applyBorder="1" applyAlignment="1">
      <alignment horizontal="center" vertical="center" wrapText="1"/>
    </xf>
    <xf numFmtId="2" fontId="11" fillId="32" borderId="10" xfId="0" applyNumberFormat="1" applyFont="1" applyFill="1" applyBorder="1" applyAlignment="1">
      <alignment horizontal="center" vertical="top" wrapText="1"/>
    </xf>
    <xf numFmtId="2" fontId="11" fillId="30" borderId="10" xfId="0" applyNumberFormat="1" applyFont="1" applyFill="1" applyBorder="1" applyAlignment="1">
      <alignment horizontal="center" vertical="top" wrapText="1"/>
    </xf>
    <xf numFmtId="2" fontId="11" fillId="33" borderId="10" xfId="0" applyNumberFormat="1" applyFont="1" applyFill="1" applyBorder="1" applyAlignment="1">
      <alignment horizontal="center" vertical="center" wrapText="1"/>
    </xf>
    <xf numFmtId="2" fontId="11" fillId="26" borderId="10" xfId="0" applyNumberFormat="1" applyFont="1" applyFill="1" applyBorder="1" applyAlignment="1">
      <alignment horizontal="center" vertical="center"/>
    </xf>
    <xf numFmtId="2" fontId="11" fillId="34" borderId="10" xfId="0" applyNumberFormat="1" applyFont="1" applyFill="1" applyBorder="1" applyAlignment="1">
      <alignment horizontal="center" vertical="center"/>
    </xf>
    <xf numFmtId="2" fontId="11" fillId="35" borderId="10" xfId="0" applyNumberFormat="1" applyFont="1" applyFill="1" applyBorder="1" applyAlignment="1">
      <alignment horizontal="center" vertical="center"/>
    </xf>
    <xf numFmtId="2" fontId="12" fillId="38" borderId="16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vertical="top"/>
    </xf>
    <xf numFmtId="2" fontId="11" fillId="24" borderId="10" xfId="0" applyNumberFormat="1" applyFont="1" applyFill="1" applyBorder="1" applyAlignment="1">
      <alignment horizontal="center" vertical="top"/>
    </xf>
    <xf numFmtId="2" fontId="11" fillId="28" borderId="10" xfId="0" applyNumberFormat="1" applyFont="1" applyFill="1" applyBorder="1" applyAlignment="1">
      <alignment horizontal="center" vertical="top" wrapText="1"/>
    </xf>
    <xf numFmtId="2" fontId="11" fillId="27" borderId="10" xfId="0" applyNumberFormat="1" applyFont="1" applyFill="1" applyBorder="1" applyAlignment="1">
      <alignment horizontal="center" vertical="top" wrapText="1"/>
    </xf>
    <xf numFmtId="2" fontId="11" fillId="29" borderId="10" xfId="0" applyNumberFormat="1" applyFont="1" applyFill="1" applyBorder="1" applyAlignment="1">
      <alignment horizontal="center" vertical="top" wrapText="1"/>
    </xf>
    <xf numFmtId="2" fontId="11" fillId="36" borderId="10" xfId="0" applyNumberFormat="1" applyFont="1" applyFill="1" applyBorder="1" applyAlignment="1">
      <alignment horizontal="center" vertical="top" wrapText="1"/>
    </xf>
    <xf numFmtId="2" fontId="11" fillId="37" borderId="10" xfId="0" applyNumberFormat="1" applyFont="1" applyFill="1" applyBorder="1" applyAlignment="1">
      <alignment horizontal="center" vertical="top" wrapText="1"/>
    </xf>
    <xf numFmtId="2" fontId="11" fillId="25" borderId="10" xfId="0" applyNumberFormat="1" applyFont="1" applyFill="1" applyBorder="1" applyAlignment="1">
      <alignment horizontal="center" vertical="top" wrapText="1"/>
    </xf>
    <xf numFmtId="2" fontId="12" fillId="24" borderId="10" xfId="0" applyNumberFormat="1" applyFont="1" applyFill="1" applyBorder="1" applyAlignment="1">
      <alignment horizontal="center" vertical="top"/>
    </xf>
    <xf numFmtId="2" fontId="11" fillId="41" borderId="10" xfId="0" applyNumberFormat="1" applyFont="1" applyFill="1" applyBorder="1" applyAlignment="1">
      <alignment horizontal="center" vertical="top"/>
    </xf>
    <xf numFmtId="2" fontId="12" fillId="0" borderId="11" xfId="0" applyNumberFormat="1" applyFont="1" applyFill="1" applyBorder="1" applyAlignment="1">
      <alignment horizontal="center" vertical="top" wrapText="1"/>
    </xf>
    <xf numFmtId="2" fontId="12" fillId="0" borderId="10" xfId="0" applyNumberFormat="1" applyFont="1" applyFill="1" applyBorder="1" applyAlignment="1">
      <alignment horizontal="center" vertical="top" wrapText="1"/>
    </xf>
    <xf numFmtId="2" fontId="12" fillId="24" borderId="10" xfId="0" applyNumberFormat="1" applyFont="1" applyFill="1" applyBorder="1" applyAlignment="1">
      <alignment horizontal="center" vertical="top" wrapText="1"/>
    </xf>
    <xf numFmtId="2" fontId="12" fillId="24" borderId="11" xfId="0" applyNumberFormat="1" applyFont="1" applyFill="1" applyBorder="1" applyAlignment="1">
      <alignment horizontal="center" vertical="top" wrapText="1"/>
    </xf>
    <xf numFmtId="2" fontId="39" fillId="24" borderId="10" xfId="0" applyNumberFormat="1" applyFont="1" applyFill="1" applyBorder="1" applyAlignment="1">
      <alignment horizontal="center" vertical="top" wrapText="1"/>
    </xf>
    <xf numFmtId="2" fontId="11" fillId="24" borderId="0" xfId="0" applyNumberFormat="1" applyFont="1" applyFill="1" applyAlignment="1">
      <alignment horizontal="center" vertical="top"/>
    </xf>
    <xf numFmtId="0" fontId="12" fillId="24" borderId="12" xfId="0" applyFont="1" applyFill="1" applyBorder="1" applyAlignment="1">
      <alignment horizontal="center" vertical="top" wrapText="1"/>
    </xf>
    <xf numFmtId="174" fontId="0" fillId="0" borderId="0" xfId="0" applyNumberFormat="1"/>
    <xf numFmtId="0" fontId="69" fillId="24" borderId="16" xfId="0" applyFont="1" applyFill="1" applyBorder="1" applyAlignment="1">
      <alignment vertical="center" wrapText="1"/>
    </xf>
    <xf numFmtId="169" fontId="11" fillId="31" borderId="10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top" wrapText="1"/>
    </xf>
    <xf numFmtId="0" fontId="11" fillId="41" borderId="10" xfId="0" applyFont="1" applyFill="1" applyBorder="1" applyAlignment="1">
      <alignment horizontal="center" vertical="top" wrapText="1"/>
    </xf>
    <xf numFmtId="1" fontId="11" fillId="36" borderId="10" xfId="0" applyNumberFormat="1" applyFont="1" applyFill="1" applyBorder="1" applyAlignment="1">
      <alignment horizontal="center" vertical="top" wrapText="1"/>
    </xf>
    <xf numFmtId="0" fontId="11" fillId="39" borderId="10" xfId="0" applyFont="1" applyFill="1" applyBorder="1" applyAlignment="1">
      <alignment horizontal="center" vertical="center"/>
    </xf>
    <xf numFmtId="3" fontId="11" fillId="39" borderId="10" xfId="0" applyNumberFormat="1" applyFont="1" applyFill="1" applyBorder="1" applyAlignment="1">
      <alignment horizontal="center" vertical="center"/>
    </xf>
    <xf numFmtId="2" fontId="11" fillId="39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24" borderId="10" xfId="0" applyFont="1" applyFill="1" applyBorder="1" applyAlignment="1">
      <alignment horizontal="left" vertical="center" wrapText="1"/>
    </xf>
    <xf numFmtId="169" fontId="11" fillId="24" borderId="10" xfId="0" applyNumberFormat="1" applyFont="1" applyFill="1" applyBorder="1" applyAlignment="1">
      <alignment horizontal="center" vertical="center" wrapText="1"/>
    </xf>
    <xf numFmtId="0" fontId="61" fillId="24" borderId="10" xfId="0" applyFont="1" applyFill="1" applyBorder="1" applyAlignment="1">
      <alignment horizontal="center" vertical="center" wrapText="1"/>
    </xf>
    <xf numFmtId="0" fontId="61" fillId="24" borderId="10" xfId="0" applyFont="1" applyFill="1" applyBorder="1" applyAlignment="1">
      <alignment horizontal="left" vertical="center" wrapText="1"/>
    </xf>
    <xf numFmtId="17" fontId="11" fillId="24" borderId="10" xfId="0" applyNumberFormat="1" applyFont="1" applyFill="1" applyBorder="1" applyAlignment="1">
      <alignment horizontal="center" vertical="center" wrapText="1"/>
    </xf>
    <xf numFmtId="0" fontId="59" fillId="0" borderId="0" xfId="0" applyFont="1"/>
    <xf numFmtId="0" fontId="59" fillId="0" borderId="10" xfId="0" applyFont="1" applyBorder="1" applyAlignment="1">
      <alignment wrapText="1"/>
    </xf>
    <xf numFmtId="0" fontId="0" fillId="28" borderId="0" xfId="0" applyFill="1"/>
    <xf numFmtId="0" fontId="11" fillId="24" borderId="10" xfId="0" applyFont="1" applyFill="1" applyBorder="1" applyAlignment="1">
      <alignment horizontal="center" vertical="top" wrapText="1"/>
    </xf>
    <xf numFmtId="0" fontId="11" fillId="28" borderId="10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11" fillId="24" borderId="12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vertical="top" wrapText="1"/>
    </xf>
    <xf numFmtId="0" fontId="11" fillId="28" borderId="10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center" wrapText="1"/>
    </xf>
    <xf numFmtId="0" fontId="11" fillId="24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1" xfId="0" applyFont="1" applyFill="1" applyBorder="1" applyAlignment="1">
      <alignment horizontal="center" vertical="top" wrapText="1"/>
    </xf>
    <xf numFmtId="0" fontId="12" fillId="24" borderId="19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3" fontId="11" fillId="27" borderId="10" xfId="0" applyNumberFormat="1" applyFont="1" applyFill="1" applyBorder="1" applyAlignment="1">
      <alignment horizontal="center" vertical="top" wrapText="1"/>
    </xf>
    <xf numFmtId="3" fontId="12" fillId="24" borderId="10" xfId="0" applyNumberFormat="1" applyFont="1" applyFill="1" applyBorder="1" applyAlignment="1">
      <alignment horizontal="center" vertical="top" wrapText="1"/>
    </xf>
    <xf numFmtId="0" fontId="11" fillId="24" borderId="0" xfId="0" applyFont="1" applyFill="1" applyBorder="1" applyAlignment="1">
      <alignment horizontal="center" vertical="top"/>
    </xf>
    <xf numFmtId="0" fontId="11" fillId="24" borderId="11" xfId="0" applyFont="1" applyFill="1" applyBorder="1" applyAlignment="1">
      <alignment horizontal="left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2" xfId="0" applyFont="1" applyFill="1" applyBorder="1" applyAlignment="1">
      <alignment horizontal="left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5" fillId="24" borderId="16" xfId="103" applyFont="1" applyFill="1" applyBorder="1" applyAlignment="1">
      <alignment vertical="center" wrapText="1"/>
    </xf>
    <xf numFmtId="0" fontId="11" fillId="0" borderId="10" xfId="103" applyFont="1" applyFill="1" applyBorder="1" applyAlignment="1">
      <alignment horizontal="center" vertical="center" wrapText="1"/>
    </xf>
    <xf numFmtId="0" fontId="70" fillId="42" borderId="10" xfId="0" applyFont="1" applyFill="1" applyBorder="1" applyAlignment="1">
      <alignment horizontal="center" vertical="center" wrapText="1"/>
    </xf>
    <xf numFmtId="1" fontId="11" fillId="24" borderId="10" xfId="0" applyNumberFormat="1" applyFont="1" applyFill="1" applyBorder="1" applyAlignment="1">
      <alignment horizontal="center" vertical="top" wrapText="1"/>
    </xf>
    <xf numFmtId="0" fontId="59" fillId="24" borderId="1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left" vertical="top" wrapText="1"/>
    </xf>
    <xf numFmtId="0" fontId="11" fillId="27" borderId="10" xfId="0" applyFont="1" applyFill="1" applyBorder="1" applyAlignment="1">
      <alignment horizontal="left" vertical="top" wrapText="1"/>
    </xf>
    <xf numFmtId="0" fontId="11" fillId="28" borderId="10" xfId="0" applyFont="1" applyFill="1" applyBorder="1" applyAlignment="1">
      <alignment horizontal="left" vertical="center" wrapText="1"/>
    </xf>
    <xf numFmtId="0" fontId="11" fillId="28" borderId="10" xfId="0" applyFont="1" applyFill="1" applyBorder="1" applyAlignment="1">
      <alignment horizontal="center" vertical="center" wrapText="1"/>
    </xf>
    <xf numFmtId="0" fontId="71" fillId="24" borderId="10" xfId="0" applyFont="1" applyFill="1" applyBorder="1" applyAlignment="1">
      <alignment horizontal="left" vertical="center" wrapText="1"/>
    </xf>
    <xf numFmtId="2" fontId="12" fillId="24" borderId="10" xfId="0" applyNumberFormat="1" applyFont="1" applyFill="1" applyBorder="1" applyAlignment="1">
      <alignment horizontal="center" vertical="center" wrapText="1"/>
    </xf>
    <xf numFmtId="0" fontId="61" fillId="28" borderId="10" xfId="96" applyFont="1" applyFill="1" applyBorder="1" applyAlignment="1">
      <alignment horizontal="center" vertical="center" wrapText="1"/>
    </xf>
    <xf numFmtId="0" fontId="11" fillId="24" borderId="16" xfId="0" applyFont="1" applyFill="1" applyBorder="1" applyAlignment="1">
      <alignment horizontal="center" vertical="top" wrapText="1"/>
    </xf>
    <xf numFmtId="0" fontId="11" fillId="24" borderId="11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left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1" xfId="0" applyFont="1" applyFill="1" applyBorder="1" applyAlignment="1">
      <alignment horizontal="center" vertical="top" wrapText="1"/>
    </xf>
    <xf numFmtId="0" fontId="12" fillId="24" borderId="16" xfId="0" applyFont="1" applyFill="1" applyBorder="1" applyAlignment="1">
      <alignment horizontal="center" vertical="top" wrapText="1"/>
    </xf>
    <xf numFmtId="0" fontId="11" fillId="28" borderId="16" xfId="0" applyFont="1" applyFill="1" applyBorder="1" applyAlignment="1">
      <alignment horizontal="center" vertical="center" wrapText="1"/>
    </xf>
    <xf numFmtId="0" fontId="69" fillId="28" borderId="1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top" wrapText="1"/>
    </xf>
    <xf numFmtId="0" fontId="69" fillId="0" borderId="10" xfId="0" applyFont="1" applyBorder="1" applyAlignment="1">
      <alignment horizontal="center" vertical="top" wrapText="1"/>
    </xf>
    <xf numFmtId="0" fontId="61" fillId="0" borderId="10" xfId="0" applyFont="1" applyBorder="1" applyAlignment="1">
      <alignment horizontal="center" vertical="top" wrapText="1"/>
    </xf>
    <xf numFmtId="0" fontId="69" fillId="0" borderId="10" xfId="0" applyFont="1" applyBorder="1" applyAlignment="1">
      <alignment horizontal="left" vertical="top" wrapText="1"/>
    </xf>
    <xf numFmtId="0" fontId="11" fillId="24" borderId="12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8" xfId="0" applyFont="1" applyFill="1" applyBorder="1" applyAlignment="1">
      <alignment horizontal="center" vertical="top" wrapText="1"/>
    </xf>
    <xf numFmtId="0" fontId="11" fillId="24" borderId="15" xfId="0" applyFont="1" applyFill="1" applyBorder="1" applyAlignment="1">
      <alignment horizontal="center" vertical="top" wrapText="1"/>
    </xf>
    <xf numFmtId="0" fontId="11" fillId="24" borderId="19" xfId="0" applyFont="1" applyFill="1" applyBorder="1" applyAlignment="1">
      <alignment horizontal="center" vertical="top" wrapText="1"/>
    </xf>
    <xf numFmtId="0" fontId="11" fillId="24" borderId="13" xfId="0" applyFont="1" applyFill="1" applyBorder="1" applyAlignment="1">
      <alignment horizontal="left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169" fontId="12" fillId="24" borderId="10" xfId="0" applyNumberFormat="1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0" fontId="11" fillId="24" borderId="12" xfId="0" applyFont="1" applyFill="1" applyBorder="1" applyAlignment="1">
      <alignment horizontal="left" vertical="top"/>
    </xf>
    <xf numFmtId="9" fontId="5" fillId="24" borderId="12" xfId="103" applyNumberFormat="1" applyFont="1" applyFill="1" applyBorder="1" applyAlignment="1">
      <alignment horizontal="center" vertical="center" wrapText="1"/>
    </xf>
    <xf numFmtId="9" fontId="11" fillId="0" borderId="20" xfId="0" applyNumberFormat="1" applyFont="1" applyFill="1" applyBorder="1" applyAlignment="1">
      <alignment horizontal="center" vertical="top" wrapText="1"/>
    </xf>
    <xf numFmtId="9" fontId="5" fillId="24" borderId="12" xfId="0" applyNumberFormat="1" applyFont="1" applyFill="1" applyBorder="1" applyAlignment="1">
      <alignment horizontal="center" vertical="top" wrapText="1"/>
    </xf>
    <xf numFmtId="9" fontId="11" fillId="24" borderId="12" xfId="0" applyNumberFormat="1" applyFont="1" applyFill="1" applyBorder="1" applyAlignment="1">
      <alignment horizontal="center" vertical="top" wrapText="1"/>
    </xf>
    <xf numFmtId="0" fontId="61" fillId="0" borderId="12" xfId="0" applyFont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  <xf numFmtId="0" fontId="5" fillId="24" borderId="12" xfId="103" applyFont="1" applyFill="1" applyBorder="1" applyAlignment="1">
      <alignment horizontal="center" vertical="center" wrapText="1"/>
    </xf>
    <xf numFmtId="9" fontId="61" fillId="24" borderId="17" xfId="96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9" fontId="61" fillId="0" borderId="12" xfId="0" applyNumberFormat="1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top" wrapText="1"/>
    </xf>
    <xf numFmtId="0" fontId="39" fillId="24" borderId="12" xfId="0" applyFont="1" applyFill="1" applyBorder="1" applyAlignment="1">
      <alignment horizontal="center" vertical="top" wrapText="1"/>
    </xf>
    <xf numFmtId="0" fontId="59" fillId="24" borderId="12" xfId="0" applyFont="1" applyFill="1" applyBorder="1" applyAlignment="1">
      <alignment horizontal="center" vertical="top" wrapText="1"/>
    </xf>
    <xf numFmtId="0" fontId="5" fillId="24" borderId="12" xfId="0" applyFont="1" applyFill="1" applyBorder="1" applyAlignment="1">
      <alignment horizontal="left" vertical="top" wrapText="1"/>
    </xf>
    <xf numFmtId="0" fontId="12" fillId="24" borderId="18" xfId="0" applyFont="1" applyFill="1" applyBorder="1" applyAlignment="1">
      <alignment horizontal="center" vertical="top" wrapText="1"/>
    </xf>
    <xf numFmtId="2" fontId="11" fillId="24" borderId="18" xfId="0" applyNumberFormat="1" applyFont="1" applyFill="1" applyBorder="1" applyAlignment="1">
      <alignment horizontal="center" vertical="top" wrapText="1"/>
    </xf>
    <xf numFmtId="0" fontId="11" fillId="41" borderId="10" xfId="0" applyFont="1" applyFill="1" applyBorder="1" applyAlignment="1">
      <alignment horizontal="center" vertical="center" wrapText="1"/>
    </xf>
    <xf numFmtId="0" fontId="3" fillId="28" borderId="10" xfId="0" applyFont="1" applyFill="1" applyBorder="1" applyAlignment="1">
      <alignment vertical="top"/>
    </xf>
    <xf numFmtId="0" fontId="38" fillId="0" borderId="10" xfId="0" applyFont="1" applyBorder="1" applyAlignment="1">
      <alignment horizontal="left" vertical="top"/>
    </xf>
    <xf numFmtId="0" fontId="11" fillId="24" borderId="18" xfId="0" applyFont="1" applyFill="1" applyBorder="1" applyAlignment="1">
      <alignment horizontal="center" vertical="center" wrapText="1"/>
    </xf>
    <xf numFmtId="10" fontId="72" fillId="43" borderId="13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/>
    </xf>
    <xf numFmtId="17" fontId="11" fillId="30" borderId="10" xfId="0" applyNumberFormat="1" applyFont="1" applyFill="1" applyBorder="1" applyAlignment="1">
      <alignment horizontal="center" vertical="top" wrapText="1"/>
    </xf>
    <xf numFmtId="0" fontId="11" fillId="28" borderId="11" xfId="0" applyFont="1" applyFill="1" applyBorder="1" applyAlignment="1">
      <alignment horizontal="left" vertical="top" wrapText="1"/>
    </xf>
    <xf numFmtId="0" fontId="11" fillId="28" borderId="11" xfId="0" applyFont="1" applyFill="1" applyBorder="1" applyAlignment="1">
      <alignment horizontal="center" vertical="top" wrapText="1"/>
    </xf>
    <xf numFmtId="0" fontId="11" fillId="24" borderId="12" xfId="0" applyFont="1" applyFill="1" applyBorder="1" applyAlignment="1">
      <alignment horizontal="center" vertical="top" wrapText="1"/>
    </xf>
    <xf numFmtId="0" fontId="69" fillId="0" borderId="10" xfId="0" applyFont="1" applyBorder="1" applyAlignment="1">
      <alignment wrapText="1"/>
    </xf>
    <xf numFmtId="9" fontId="11" fillId="0" borderId="10" xfId="0" applyNumberFormat="1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left" vertical="top" wrapText="1"/>
    </xf>
    <xf numFmtId="0" fontId="11" fillId="24" borderId="11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left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9" fontId="11" fillId="24" borderId="10" xfId="0" applyNumberFormat="1" applyFont="1" applyFill="1" applyBorder="1" applyAlignment="1">
      <alignment horizontal="center" vertical="top" wrapText="1"/>
    </xf>
    <xf numFmtId="9" fontId="5" fillId="24" borderId="10" xfId="0" applyNumberFormat="1" applyFont="1" applyFill="1" applyBorder="1" applyAlignment="1">
      <alignment horizontal="center" vertical="top" wrapText="1"/>
    </xf>
    <xf numFmtId="0" fontId="11" fillId="24" borderId="12" xfId="0" applyFont="1" applyFill="1" applyBorder="1" applyAlignment="1">
      <alignment horizontal="left" vertical="center" wrapText="1"/>
    </xf>
    <xf numFmtId="17" fontId="11" fillId="27" borderId="10" xfId="0" applyNumberFormat="1" applyFont="1" applyFill="1" applyBorder="1" applyAlignment="1">
      <alignment horizontal="center" vertical="top" wrapText="1"/>
    </xf>
    <xf numFmtId="17" fontId="11" fillId="28" borderId="10" xfId="0" applyNumberFormat="1" applyFont="1" applyFill="1" applyBorder="1" applyAlignment="1">
      <alignment horizontal="center" vertical="top" wrapText="1"/>
    </xf>
    <xf numFmtId="9" fontId="5" fillId="24" borderId="10" xfId="103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top" wrapText="1"/>
    </xf>
    <xf numFmtId="4" fontId="11" fillId="0" borderId="18" xfId="0" applyNumberFormat="1" applyFont="1" applyFill="1" applyBorder="1" applyAlignment="1">
      <alignment horizontal="center" vertical="top" wrapText="1"/>
    </xf>
    <xf numFmtId="0" fontId="38" fillId="0" borderId="12" xfId="0" applyFont="1" applyBorder="1"/>
    <xf numFmtId="2" fontId="11" fillId="28" borderId="10" xfId="0" applyNumberFormat="1" applyFont="1" applyFill="1" applyBorder="1" applyAlignment="1">
      <alignment horizontal="center" vertical="center" wrapText="1"/>
    </xf>
    <xf numFmtId="0" fontId="11" fillId="35" borderId="10" xfId="0" applyFont="1" applyFill="1" applyBorder="1" applyAlignment="1">
      <alignment horizontal="center" vertical="center" wrapText="1"/>
    </xf>
    <xf numFmtId="0" fontId="11" fillId="4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wrapText="1"/>
    </xf>
    <xf numFmtId="0" fontId="69" fillId="28" borderId="10" xfId="0" applyFont="1" applyFill="1" applyBorder="1" applyAlignment="1">
      <alignment horizontal="center" vertical="center" wrapText="1"/>
    </xf>
    <xf numFmtId="0" fontId="5" fillId="42" borderId="10" xfId="0" applyFont="1" applyFill="1" applyBorder="1" applyAlignment="1">
      <alignment horizontal="center" vertical="center" wrapText="1"/>
    </xf>
    <xf numFmtId="0" fontId="11" fillId="24" borderId="16" xfId="0" applyFont="1" applyFill="1" applyBorder="1" applyAlignment="1">
      <alignment horizontal="left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1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59" fillId="0" borderId="0" xfId="0" applyFont="1" applyBorder="1" applyAlignment="1">
      <alignment wrapText="1"/>
    </xf>
    <xf numFmtId="0" fontId="59" fillId="0" borderId="0" xfId="0" applyFont="1" applyBorder="1"/>
    <xf numFmtId="0" fontId="59" fillId="28" borderId="0" xfId="0" applyFont="1" applyFill="1" applyBorder="1"/>
    <xf numFmtId="0" fontId="60" fillId="0" borderId="10" xfId="0" applyFont="1" applyBorder="1" applyAlignment="1">
      <alignment horizontal="center"/>
    </xf>
    <xf numFmtId="0" fontId="7" fillId="0" borderId="10" xfId="763" applyFont="1" applyFill="1" applyBorder="1" applyAlignment="1" applyProtection="1">
      <alignment horizontal="center"/>
      <protection locked="0"/>
    </xf>
    <xf numFmtId="17" fontId="11" fillId="33" borderId="10" xfId="0" applyNumberFormat="1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3" fontId="12" fillId="0" borderId="10" xfId="0" applyNumberFormat="1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7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2" fillId="28" borderId="10" xfId="0" applyFont="1" applyFill="1" applyBorder="1" applyAlignment="1">
      <alignment horizontal="center" vertical="center" wrapText="1"/>
    </xf>
    <xf numFmtId="0" fontId="73" fillId="24" borderId="10" xfId="0" applyFont="1" applyFill="1" applyBorder="1" applyAlignment="1">
      <alignment horizontal="center" vertical="center" wrapText="1"/>
    </xf>
    <xf numFmtId="0" fontId="11" fillId="24" borderId="10" xfId="0" applyFont="1" applyFill="1" applyBorder="1" applyAlignment="1">
      <alignment horizontal="left" vertical="top"/>
    </xf>
    <xf numFmtId="17" fontId="11" fillId="24" borderId="10" xfId="0" applyNumberFormat="1" applyFont="1" applyFill="1" applyBorder="1" applyAlignment="1">
      <alignment horizontal="center" vertical="top"/>
    </xf>
    <xf numFmtId="9" fontId="11" fillId="24" borderId="10" xfId="0" applyNumberFormat="1" applyFont="1" applyFill="1" applyBorder="1" applyAlignment="1">
      <alignment horizontal="left" vertical="top" wrapText="1"/>
    </xf>
    <xf numFmtId="169" fontId="12" fillId="24" borderId="10" xfId="0" applyNumberFormat="1" applyFont="1" applyFill="1" applyBorder="1" applyAlignment="1">
      <alignment horizontal="center" vertical="top"/>
    </xf>
    <xf numFmtId="0" fontId="3" fillId="28" borderId="10" xfId="0" applyFont="1" applyFill="1" applyBorder="1" applyAlignment="1">
      <alignment horizontal="center" vertical="top"/>
    </xf>
    <xf numFmtId="0" fontId="11" fillId="24" borderId="16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left" vertical="top" wrapText="1"/>
    </xf>
    <xf numFmtId="0" fontId="5" fillId="44" borderId="10" xfId="0" applyFont="1" applyFill="1" applyBorder="1" applyAlignment="1">
      <alignment horizontal="left" vertical="top" wrapText="1"/>
    </xf>
    <xf numFmtId="9" fontId="69" fillId="24" borderId="10" xfId="0" applyNumberFormat="1" applyFont="1" applyFill="1" applyBorder="1" applyAlignment="1">
      <alignment horizontal="center" vertical="center" wrapText="1"/>
    </xf>
    <xf numFmtId="9" fontId="11" fillId="0" borderId="10" xfId="0" applyNumberFormat="1" applyFont="1" applyFill="1" applyBorder="1" applyAlignment="1">
      <alignment horizontal="center" vertical="center"/>
    </xf>
    <xf numFmtId="9" fontId="11" fillId="26" borderId="10" xfId="0" applyNumberFormat="1" applyFont="1" applyFill="1" applyBorder="1" applyAlignment="1">
      <alignment horizontal="center" vertical="center"/>
    </xf>
    <xf numFmtId="9" fontId="11" fillId="26" borderId="10" xfId="0" applyNumberFormat="1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left" vertical="top" wrapText="1"/>
    </xf>
    <xf numFmtId="0" fontId="11" fillId="24" borderId="11" xfId="0" applyFont="1" applyFill="1" applyBorder="1" applyAlignment="1">
      <alignment horizontal="center" vertical="top" wrapText="1"/>
    </xf>
    <xf numFmtId="0" fontId="11" fillId="30" borderId="16" xfId="0" applyFont="1" applyFill="1" applyBorder="1" applyAlignment="1">
      <alignment horizontal="left" vertical="top" wrapText="1"/>
    </xf>
    <xf numFmtId="0" fontId="11" fillId="30" borderId="16" xfId="0" applyFont="1" applyFill="1" applyBorder="1" applyAlignment="1">
      <alignment horizontal="center" vertical="top" wrapText="1"/>
    </xf>
    <xf numFmtId="0" fontId="11" fillId="24" borderId="11" xfId="0" applyFont="1" applyFill="1" applyBorder="1" applyAlignment="1">
      <alignment horizontal="center" vertical="top"/>
    </xf>
    <xf numFmtId="0" fontId="11" fillId="24" borderId="18" xfId="0" applyFont="1" applyFill="1" applyBorder="1" applyAlignment="1">
      <alignment horizontal="left" vertical="top" wrapText="1"/>
    </xf>
    <xf numFmtId="0" fontId="11" fillId="28" borderId="16" xfId="0" applyFont="1" applyFill="1" applyBorder="1" applyAlignment="1">
      <alignment horizontal="left" vertical="top" wrapText="1"/>
    </xf>
    <xf numFmtId="0" fontId="11" fillId="28" borderId="16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center" wrapText="1"/>
    </xf>
    <xf numFmtId="9" fontId="11" fillId="0" borderId="10" xfId="0" applyNumberFormat="1" applyFont="1" applyFill="1" applyBorder="1" applyAlignment="1">
      <alignment horizontal="center" vertical="center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2" xfId="0" applyFont="1" applyFill="1" applyBorder="1" applyAlignment="1">
      <alignment horizontal="left" vertical="top" wrapText="1"/>
    </xf>
    <xf numFmtId="0" fontId="11" fillId="24" borderId="12" xfId="0" applyFont="1" applyFill="1" applyBorder="1" applyAlignment="1">
      <alignment horizontal="center" vertical="top" wrapText="1"/>
    </xf>
    <xf numFmtId="9" fontId="69" fillId="26" borderId="10" xfId="0" applyNumberFormat="1" applyFont="1" applyFill="1" applyBorder="1" applyAlignment="1">
      <alignment horizontal="center" vertical="center" wrapText="1"/>
    </xf>
    <xf numFmtId="1" fontId="12" fillId="0" borderId="10" xfId="0" applyNumberFormat="1" applyFont="1" applyFill="1" applyBorder="1" applyAlignment="1">
      <alignment horizontal="center" vertical="top" wrapText="1"/>
    </xf>
    <xf numFmtId="1" fontId="12" fillId="24" borderId="10" xfId="0" applyNumberFormat="1" applyFont="1" applyFill="1" applyBorder="1" applyAlignment="1">
      <alignment horizontal="center" vertical="center" wrapText="1"/>
    </xf>
    <xf numFmtId="0" fontId="11" fillId="26" borderId="16" xfId="0" applyFont="1" applyFill="1" applyBorder="1" applyAlignment="1">
      <alignment horizontal="center" vertical="top" wrapText="1"/>
    </xf>
    <xf numFmtId="0" fontId="5" fillId="24" borderId="10" xfId="103" applyFont="1" applyFill="1" applyBorder="1" applyAlignment="1">
      <alignment horizontal="center" vertical="top" wrapText="1"/>
    </xf>
    <xf numFmtId="0" fontId="11" fillId="44" borderId="10" xfId="0" applyFont="1" applyFill="1" applyBorder="1" applyAlignment="1">
      <alignment horizontal="left" vertical="top" wrapText="1"/>
    </xf>
    <xf numFmtId="0" fontId="11" fillId="44" borderId="10" xfId="0" applyFont="1" applyFill="1" applyBorder="1" applyAlignment="1">
      <alignment horizontal="center" vertical="top"/>
    </xf>
    <xf numFmtId="2" fontId="11" fillId="44" borderId="10" xfId="0" applyNumberFormat="1" applyFont="1" applyFill="1" applyBorder="1" applyAlignment="1">
      <alignment horizontal="center" vertical="top"/>
    </xf>
    <xf numFmtId="169" fontId="11" fillId="44" borderId="10" xfId="0" applyNumberFormat="1" applyFont="1" applyFill="1" applyBorder="1" applyAlignment="1">
      <alignment horizontal="center" vertical="top"/>
    </xf>
    <xf numFmtId="0" fontId="11" fillId="24" borderId="10" xfId="0" applyFont="1" applyFill="1" applyBorder="1" applyAlignment="1">
      <alignment horizontal="center" vertical="top" wrapText="1"/>
    </xf>
    <xf numFmtId="0" fontId="11" fillId="30" borderId="10" xfId="0" applyFont="1" applyFill="1" applyBorder="1" applyAlignment="1">
      <alignment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2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center" wrapText="1"/>
    </xf>
    <xf numFmtId="9" fontId="69" fillId="24" borderId="12" xfId="0" applyNumberFormat="1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1" xfId="0" applyFont="1" applyFill="1" applyBorder="1" applyAlignment="1">
      <alignment horizontal="center" vertical="top" wrapText="1"/>
    </xf>
    <xf numFmtId="0" fontId="61" fillId="24" borderId="12" xfId="0" applyFont="1" applyFill="1" applyBorder="1" applyAlignment="1">
      <alignment horizontal="center" vertical="center" wrapText="1"/>
    </xf>
    <xf numFmtId="0" fontId="11" fillId="24" borderId="12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21" xfId="0" applyFont="1" applyFill="1" applyBorder="1" applyAlignment="1">
      <alignment horizontal="left" vertical="top" wrapText="1"/>
    </xf>
    <xf numFmtId="17" fontId="11" fillId="38" borderId="16" xfId="0" applyNumberFormat="1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7" xfId="0" applyFont="1" applyFill="1" applyBorder="1" applyAlignment="1">
      <alignment horizontal="center" vertical="top" wrapText="1"/>
    </xf>
    <xf numFmtId="0" fontId="69" fillId="26" borderId="10" xfId="0" applyFont="1" applyFill="1" applyBorder="1" applyAlignment="1">
      <alignment horizontal="center" vertical="center" wrapText="1"/>
    </xf>
    <xf numFmtId="0" fontId="11" fillId="26" borderId="10" xfId="0" applyFont="1" applyFill="1" applyBorder="1" applyAlignment="1">
      <alignment horizontal="center" vertical="center" wrapText="1"/>
    </xf>
    <xf numFmtId="9" fontId="11" fillId="24" borderId="10" xfId="0" applyNumberFormat="1" applyFont="1" applyFill="1" applyBorder="1" applyAlignment="1">
      <alignment horizontal="center" vertical="center"/>
    </xf>
    <xf numFmtId="9" fontId="11" fillId="26" borderId="10" xfId="0" applyNumberFormat="1" applyFont="1" applyFill="1" applyBorder="1" applyAlignment="1">
      <alignment horizontal="center" vertical="center" wrapText="1"/>
    </xf>
    <xf numFmtId="0" fontId="11" fillId="44" borderId="10" xfId="0" applyFont="1" applyFill="1" applyBorder="1" applyAlignment="1">
      <alignment horizontal="center" vertical="top" wrapText="1"/>
    </xf>
    <xf numFmtId="0" fontId="11" fillId="24" borderId="12" xfId="0" applyFont="1" applyFill="1" applyBorder="1" applyAlignment="1">
      <alignment horizontal="left" vertical="top" wrapText="1"/>
    </xf>
    <xf numFmtId="0" fontId="11" fillId="24" borderId="10" xfId="0" applyFont="1" applyFill="1" applyBorder="1" applyAlignment="1">
      <alignment horizontal="center" vertical="top" wrapText="1"/>
    </xf>
    <xf numFmtId="9" fontId="5" fillId="26" borderId="10" xfId="0" applyNumberFormat="1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left" vertical="top" wrapText="1"/>
    </xf>
    <xf numFmtId="0" fontId="11" fillId="24" borderId="16" xfId="0" applyFont="1" applyFill="1" applyBorder="1" applyAlignment="1">
      <alignment horizontal="left" vertical="top" wrapText="1"/>
    </xf>
    <xf numFmtId="0" fontId="11" fillId="24" borderId="12" xfId="0" applyFont="1" applyFill="1" applyBorder="1" applyAlignment="1">
      <alignment horizontal="left" vertical="top" wrapText="1"/>
    </xf>
    <xf numFmtId="0" fontId="43" fillId="24" borderId="12" xfId="0" applyFont="1" applyFill="1" applyBorder="1" applyAlignment="1">
      <alignment horizontal="left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1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vertical="top"/>
    </xf>
    <xf numFmtId="0" fontId="11" fillId="24" borderId="11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horizontal="center" vertical="center" wrapText="1"/>
    </xf>
    <xf numFmtId="9" fontId="61" fillId="0" borderId="18" xfId="0" applyNumberFormat="1" applyFont="1" applyFill="1" applyBorder="1" applyAlignment="1">
      <alignment horizontal="center" vertical="center" wrapText="1"/>
    </xf>
    <xf numFmtId="9" fontId="11" fillId="24" borderId="10" xfId="0" applyNumberFormat="1" applyFont="1" applyFill="1" applyBorder="1" applyAlignment="1">
      <alignment horizontal="center" vertical="center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1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/>
    </xf>
    <xf numFmtId="0" fontId="11" fillId="26" borderId="16" xfId="0" applyFont="1" applyFill="1" applyBorder="1" applyAlignment="1">
      <alignment horizontal="left" vertical="top" wrapText="1"/>
    </xf>
    <xf numFmtId="14" fontId="11" fillId="0" borderId="10" xfId="0" applyNumberFormat="1" applyFont="1" applyFill="1" applyBorder="1" applyAlignment="1">
      <alignment horizontal="center" vertical="top" wrapText="1"/>
    </xf>
    <xf numFmtId="14" fontId="11" fillId="0" borderId="17" xfId="0" applyNumberFormat="1" applyFont="1" applyFill="1" applyBorder="1" applyAlignment="1">
      <alignment horizontal="center" vertical="top" wrapText="1"/>
    </xf>
    <xf numFmtId="14" fontId="11" fillId="24" borderId="12" xfId="0" applyNumberFormat="1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left" vertical="top" wrapText="1"/>
    </xf>
    <xf numFmtId="0" fontId="11" fillId="24" borderId="12" xfId="0" applyFont="1" applyFill="1" applyBorder="1" applyAlignment="1">
      <alignment horizontal="left" vertical="top" wrapText="1"/>
    </xf>
    <xf numFmtId="17" fontId="5" fillId="44" borderId="10" xfId="0" applyNumberFormat="1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center" vertical="top"/>
    </xf>
    <xf numFmtId="0" fontId="11" fillId="24" borderId="16" xfId="0" applyFont="1" applyFill="1" applyBorder="1" applyAlignment="1">
      <alignment horizontal="left" vertical="top"/>
    </xf>
    <xf numFmtId="0" fontId="44" fillId="27" borderId="10" xfId="0" applyFont="1" applyFill="1" applyBorder="1" applyAlignment="1">
      <alignment horizontal="center" vertical="top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vertical="top" wrapText="1"/>
    </xf>
    <xf numFmtId="2" fontId="73" fillId="0" borderId="10" xfId="0" applyNumberFormat="1" applyFont="1" applyBorder="1" applyAlignment="1">
      <alignment horizontal="justify" vertical="center"/>
    </xf>
    <xf numFmtId="0" fontId="11" fillId="24" borderId="10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left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2" fillId="24" borderId="16" xfId="0" applyFont="1" applyFill="1" applyBorder="1" applyAlignment="1">
      <alignment horizontal="center" vertical="top"/>
    </xf>
    <xf numFmtId="2" fontId="12" fillId="24" borderId="0" xfId="0" applyNumberFormat="1" applyFont="1" applyFill="1" applyBorder="1" applyAlignment="1">
      <alignment horizontal="center" vertical="top"/>
    </xf>
    <xf numFmtId="169" fontId="12" fillId="24" borderId="0" xfId="0" applyNumberFormat="1" applyFont="1" applyFill="1" applyBorder="1" applyAlignment="1">
      <alignment horizontal="center" vertical="top"/>
    </xf>
    <xf numFmtId="169" fontId="11" fillId="24" borderId="16" xfId="0" applyNumberFormat="1" applyFont="1" applyFill="1" applyBorder="1" applyAlignment="1">
      <alignment horizontal="center" vertical="top"/>
    </xf>
    <xf numFmtId="0" fontId="12" fillId="24" borderId="21" xfId="0" applyFont="1" applyFill="1" applyBorder="1" applyAlignment="1">
      <alignment horizontal="center" vertical="top"/>
    </xf>
    <xf numFmtId="0" fontId="11" fillId="24" borderId="21" xfId="0" applyFont="1" applyFill="1" applyBorder="1" applyAlignment="1">
      <alignment horizontal="left" vertical="top"/>
    </xf>
    <xf numFmtId="2" fontId="12" fillId="24" borderId="13" xfId="0" applyNumberFormat="1" applyFont="1" applyFill="1" applyBorder="1" applyAlignment="1">
      <alignment horizontal="center" vertical="top"/>
    </xf>
    <xf numFmtId="0" fontId="11" fillId="24" borderId="11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9" fontId="11" fillId="24" borderId="12" xfId="0" applyNumberFormat="1" applyFont="1" applyFill="1" applyBorder="1" applyAlignment="1">
      <alignment horizontal="center" vertical="center"/>
    </xf>
    <xf numFmtId="17" fontId="69" fillId="24" borderId="10" xfId="0" applyNumberFormat="1" applyFont="1" applyFill="1" applyBorder="1" applyAlignment="1">
      <alignment horizontal="center" vertical="center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2" fillId="27" borderId="11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left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2" xfId="0" applyFont="1" applyFill="1" applyBorder="1" applyAlignment="1">
      <alignment horizontal="left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2" fillId="24" borderId="11" xfId="0" applyFont="1" applyFill="1" applyBorder="1" applyAlignment="1">
      <alignment horizontal="center" vertical="center" wrapText="1"/>
    </xf>
    <xf numFmtId="169" fontId="11" fillId="24" borderId="21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center" vertical="top" wrapText="1"/>
    </xf>
    <xf numFmtId="0" fontId="11" fillId="24" borderId="11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24" borderId="12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2" fillId="33" borderId="10" xfId="0" applyFont="1" applyFill="1" applyBorder="1" applyAlignment="1">
      <alignment horizontal="center" vertical="top" wrapText="1"/>
    </xf>
    <xf numFmtId="0" fontId="12" fillId="33" borderId="12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1" fillId="24" borderId="12" xfId="0" applyFont="1" applyFill="1" applyBorder="1" applyAlignment="1">
      <alignment horizontal="center" vertical="top" wrapText="1"/>
    </xf>
    <xf numFmtId="0" fontId="11" fillId="24" borderId="17" xfId="0" applyFont="1" applyFill="1" applyBorder="1" applyAlignment="1">
      <alignment horizontal="center" vertical="top" wrapText="1"/>
    </xf>
    <xf numFmtId="0" fontId="12" fillId="33" borderId="17" xfId="0" applyFont="1" applyFill="1" applyBorder="1" applyAlignment="1">
      <alignment horizontal="center" vertical="top" wrapText="1"/>
    </xf>
    <xf numFmtId="0" fontId="11" fillId="24" borderId="10" xfId="0" applyFont="1" applyFill="1" applyBorder="1" applyAlignment="1">
      <alignment horizontal="center" vertical="top" wrapText="1"/>
    </xf>
    <xf numFmtId="0" fontId="12" fillId="33" borderId="13" xfId="0" applyFont="1" applyFill="1" applyBorder="1" applyAlignment="1">
      <alignment horizontal="center" vertical="top" wrapText="1"/>
    </xf>
    <xf numFmtId="0" fontId="12" fillId="24" borderId="0" xfId="0" applyFont="1" applyFill="1" applyAlignment="1">
      <alignment horizontal="center" vertical="center" wrapText="1"/>
    </xf>
    <xf numFmtId="0" fontId="11" fillId="24" borderId="14" xfId="0" applyFont="1" applyFill="1" applyBorder="1" applyAlignment="1">
      <alignment horizontal="center" vertical="top" wrapText="1"/>
    </xf>
    <xf numFmtId="0" fontId="11" fillId="24" borderId="15" xfId="0" applyFont="1" applyFill="1" applyBorder="1" applyAlignment="1">
      <alignment horizontal="center" vertical="top" wrapText="1"/>
    </xf>
    <xf numFmtId="0" fontId="11" fillId="24" borderId="18" xfId="0" applyFont="1" applyFill="1" applyBorder="1" applyAlignment="1">
      <alignment horizontal="center" vertical="top" wrapText="1"/>
    </xf>
    <xf numFmtId="0" fontId="11" fillId="24" borderId="19" xfId="0" applyFont="1" applyFill="1" applyBorder="1" applyAlignment="1">
      <alignment horizontal="center" vertical="top" wrapText="1"/>
    </xf>
    <xf numFmtId="0" fontId="11" fillId="24" borderId="16" xfId="0" applyFont="1" applyFill="1" applyBorder="1" applyAlignment="1">
      <alignment horizontal="center" vertical="top" wrapText="1"/>
    </xf>
    <xf numFmtId="0" fontId="11" fillId="24" borderId="11" xfId="0" applyFont="1" applyFill="1" applyBorder="1" applyAlignment="1">
      <alignment horizontal="center" vertical="top" wrapText="1"/>
    </xf>
    <xf numFmtId="169" fontId="11" fillId="24" borderId="16" xfId="0" applyNumberFormat="1" applyFont="1" applyFill="1" applyBorder="1" applyAlignment="1">
      <alignment horizontal="center" vertical="top" wrapText="1"/>
    </xf>
    <xf numFmtId="169" fontId="11" fillId="24" borderId="11" xfId="0" applyNumberFormat="1" applyFont="1" applyFill="1" applyBorder="1" applyAlignment="1">
      <alignment horizontal="center" vertical="top" wrapText="1"/>
    </xf>
    <xf numFmtId="0" fontId="11" fillId="24" borderId="12" xfId="0" applyFont="1" applyFill="1" applyBorder="1" applyAlignment="1">
      <alignment horizontal="left" vertical="top" wrapText="1"/>
    </xf>
    <xf numFmtId="0" fontId="11" fillId="24" borderId="13" xfId="0" applyFont="1" applyFill="1" applyBorder="1" applyAlignment="1">
      <alignment horizontal="left" vertical="top" wrapText="1"/>
    </xf>
    <xf numFmtId="3" fontId="12" fillId="24" borderId="10" xfId="0" applyNumberFormat="1" applyFont="1" applyFill="1" applyBorder="1" applyAlignment="1">
      <alignment horizontal="center" vertical="center"/>
    </xf>
    <xf numFmtId="169" fontId="11" fillId="24" borderId="10" xfId="0" applyNumberFormat="1" applyFont="1" applyFill="1" applyBorder="1" applyAlignment="1">
      <alignment horizontal="center" vertical="center"/>
    </xf>
    <xf numFmtId="3" fontId="11" fillId="24" borderId="10" xfId="0" applyNumberFormat="1" applyFont="1" applyFill="1" applyBorder="1" applyAlignment="1">
      <alignment horizontal="center" vertical="center"/>
    </xf>
    <xf numFmtId="3" fontId="11" fillId="24" borderId="12" xfId="0" applyNumberFormat="1" applyFont="1" applyFill="1" applyBorder="1" applyAlignment="1">
      <alignment horizontal="center" vertical="center"/>
    </xf>
    <xf numFmtId="3" fontId="11" fillId="24" borderId="13" xfId="0" applyNumberFormat="1" applyFont="1" applyFill="1" applyBorder="1" applyAlignment="1">
      <alignment horizontal="center" vertical="center"/>
    </xf>
    <xf numFmtId="3" fontId="11" fillId="31" borderId="10" xfId="0" applyNumberFormat="1" applyFont="1" applyFill="1" applyBorder="1" applyAlignment="1">
      <alignment horizontal="center" vertical="center" wrapText="1"/>
    </xf>
    <xf numFmtId="169" fontId="11" fillId="34" borderId="10" xfId="0" applyNumberFormat="1" applyFont="1" applyFill="1" applyBorder="1" applyAlignment="1">
      <alignment horizontal="center" vertical="center"/>
    </xf>
    <xf numFmtId="169" fontId="11" fillId="35" borderId="10" xfId="0" applyNumberFormat="1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/>
    </xf>
    <xf numFmtId="0" fontId="11" fillId="24" borderId="16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2" fillId="0" borderId="12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0" fillId="0" borderId="17" xfId="0" applyBorder="1" applyAlignment="1">
      <alignment vertical="top"/>
    </xf>
    <xf numFmtId="0" fontId="0" fillId="0" borderId="13" xfId="0" applyBorder="1" applyAlignment="1">
      <alignment vertical="top"/>
    </xf>
    <xf numFmtId="0" fontId="11" fillId="24" borderId="16" xfId="0" applyFont="1" applyFill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horizontal="left" vertical="top" wrapText="1"/>
    </xf>
    <xf numFmtId="0" fontId="12" fillId="24" borderId="0" xfId="0" applyFont="1" applyFill="1" applyAlignment="1">
      <alignment horizontal="center" vertical="top" wrapText="1"/>
    </xf>
    <xf numFmtId="169" fontId="11" fillId="24" borderId="14" xfId="0" applyNumberFormat="1" applyFont="1" applyFill="1" applyBorder="1" applyAlignment="1">
      <alignment horizontal="center" vertical="top" wrapText="1"/>
    </xf>
    <xf numFmtId="169" fontId="11" fillId="24" borderId="15" xfId="0" applyNumberFormat="1" applyFont="1" applyFill="1" applyBorder="1" applyAlignment="1">
      <alignment horizontal="center" vertical="top" wrapText="1"/>
    </xf>
    <xf numFmtId="3" fontId="12" fillId="38" borderId="10" xfId="0" applyNumberFormat="1" applyFont="1" applyFill="1" applyBorder="1" applyAlignment="1">
      <alignment horizontal="center" vertical="center"/>
    </xf>
    <xf numFmtId="3" fontId="11" fillId="39" borderId="10" xfId="0" applyNumberFormat="1" applyFont="1" applyFill="1" applyBorder="1" applyAlignment="1">
      <alignment horizontal="center" vertical="center"/>
    </xf>
    <xf numFmtId="169" fontId="12" fillId="24" borderId="10" xfId="0" applyNumberFormat="1" applyFont="1" applyFill="1" applyBorder="1" applyAlignment="1">
      <alignment horizontal="center" vertical="center"/>
    </xf>
    <xf numFmtId="174" fontId="11" fillId="32" borderId="10" xfId="0" applyNumberFormat="1" applyFont="1" applyFill="1" applyBorder="1" applyAlignment="1">
      <alignment horizontal="center" vertical="top" wrapText="1"/>
    </xf>
    <xf numFmtId="169" fontId="11" fillId="30" borderId="10" xfId="0" applyNumberFormat="1" applyFont="1" applyFill="1" applyBorder="1" applyAlignment="1">
      <alignment horizontal="center" vertical="top" wrapText="1"/>
    </xf>
    <xf numFmtId="174" fontId="11" fillId="33" borderId="10" xfId="0" applyNumberFormat="1" applyFont="1" applyFill="1" applyBorder="1" applyAlignment="1">
      <alignment horizontal="center" vertical="center" wrapText="1"/>
    </xf>
    <xf numFmtId="3" fontId="11" fillId="26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0" xfId="0" applyBorder="1" applyAlignment="1">
      <alignment horizontal="center"/>
    </xf>
  </cellXfs>
  <cellStyles count="85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Excel Built-in Normal" xfId="19"/>
    <cellStyle name="Excel Built-in Normal 1" xfId="20"/>
    <cellStyle name="Excel Built-in Normal 1 2" xfId="21"/>
    <cellStyle name="Excel Built-in Normal 2" xfId="22"/>
    <cellStyle name="Excel Built-in Normal 2 2" xfId="23"/>
    <cellStyle name="Excel Built-in Normal 2 2 2" xfId="24"/>
    <cellStyle name="Excel Built-in Normal 2 2 2 2" xfId="25"/>
    <cellStyle name="Excel Built-in Normal 2 2 2 2 2" xfId="26"/>
    <cellStyle name="Excel Built-in Normal 2 2 3" xfId="27"/>
    <cellStyle name="Excel Built-in Normal 2 3" xfId="28"/>
    <cellStyle name="Excel Built-in Normal 3" xfId="29"/>
    <cellStyle name="Excel Built-in Normal 3 2" xfId="30"/>
    <cellStyle name="Excel Built-in Normal 4" xfId="31"/>
    <cellStyle name="Excel Built-in Normal 4 2" xfId="32"/>
    <cellStyle name="Excel Built-in Normal 4 2 2" xfId="33"/>
    <cellStyle name="Excel Built-in Normal 5" xfId="34"/>
    <cellStyle name="Excel Built-in Normal 6" xfId="35"/>
    <cellStyle name="Excel Built-in Normal_2019 год" xfId="36"/>
    <cellStyle name="Heading" xfId="37"/>
    <cellStyle name="Heading 1" xfId="38"/>
    <cellStyle name="Heading 1 2" xfId="39"/>
    <cellStyle name="Heading 2" xfId="40"/>
    <cellStyle name="Heading 2 2" xfId="41"/>
    <cellStyle name="Heading 3" xfId="42"/>
    <cellStyle name="Heading1" xfId="43"/>
    <cellStyle name="Heading1 1" xfId="44"/>
    <cellStyle name="Heading1 1 2" xfId="45"/>
    <cellStyle name="Heading1 2" xfId="46"/>
    <cellStyle name="Heading1 2 2" xfId="47"/>
    <cellStyle name="Heading1 3" xfId="48"/>
    <cellStyle name="Result" xfId="49"/>
    <cellStyle name="Result 1" xfId="50"/>
    <cellStyle name="Result 1 2" xfId="51"/>
    <cellStyle name="Result 2" xfId="52"/>
    <cellStyle name="Result 2 2" xfId="53"/>
    <cellStyle name="Result 3" xfId="54"/>
    <cellStyle name="Result2" xfId="55"/>
    <cellStyle name="Result2 1" xfId="56"/>
    <cellStyle name="Result2 1 2" xfId="57"/>
    <cellStyle name="Result2 2" xfId="58"/>
    <cellStyle name="Result2 2 2" xfId="59"/>
    <cellStyle name="Result2 3" xfId="60"/>
    <cellStyle name="Акцент1 2" xfId="61"/>
    <cellStyle name="Акцент2 2" xfId="62"/>
    <cellStyle name="Акцент3 2" xfId="63"/>
    <cellStyle name="Акцент4 2" xfId="64"/>
    <cellStyle name="Акцент5 2" xfId="65"/>
    <cellStyle name="Акцент6 2" xfId="66"/>
    <cellStyle name="Ввод  2" xfId="67"/>
    <cellStyle name="Вывод 2" xfId="68"/>
    <cellStyle name="Вычисление 2" xfId="69"/>
    <cellStyle name="Денежный 2" xfId="70"/>
    <cellStyle name="Денежный 2 2" xfId="71"/>
    <cellStyle name="Денежный 2 2 2" xfId="72"/>
    <cellStyle name="Денежный 2 2 2 2" xfId="73"/>
    <cellStyle name="Денежный 2 2 2 3" xfId="74"/>
    <cellStyle name="Денежный 2 2 3" xfId="75"/>
    <cellStyle name="Денежный 2 3" xfId="76"/>
    <cellStyle name="Денежный 2 4" xfId="77"/>
    <cellStyle name="Ђ" xfId="78"/>
    <cellStyle name="Ђ_x0005_" xfId="79"/>
    <cellStyle name="Ђ 2" xfId="80"/>
    <cellStyle name="Ђ 3" xfId="81"/>
    <cellStyle name="Ђ 4" xfId="82"/>
    <cellStyle name="Ђ 5" xfId="83"/>
    <cellStyle name="Ђ 6" xfId="84"/>
    <cellStyle name="Ђ 7" xfId="85"/>
    <cellStyle name="Ђ 8" xfId="86"/>
    <cellStyle name="Ђ 9" xfId="87"/>
    <cellStyle name="Заголовок 1 2" xfId="88"/>
    <cellStyle name="Заголовок 2 2" xfId="89"/>
    <cellStyle name="Заголовок 3 2" xfId="90"/>
    <cellStyle name="Заголовок 4 2" xfId="91"/>
    <cellStyle name="Итог 2" xfId="92"/>
    <cellStyle name="Контрольная ячейка 2" xfId="93"/>
    <cellStyle name="Название 2" xfId="94"/>
    <cellStyle name="Нейтральный 2" xfId="95"/>
    <cellStyle name="Обычный" xfId="0" builtinId="0"/>
    <cellStyle name="Обычный 10" xfId="96"/>
    <cellStyle name="Обычный 10 2" xfId="97"/>
    <cellStyle name="Обычный 10 2 2" xfId="98"/>
    <cellStyle name="Обычный 10 2 2 2" xfId="99"/>
    <cellStyle name="Обычный 10 2 3" xfId="100"/>
    <cellStyle name="Обычный 10 3" xfId="101"/>
    <cellStyle name="Обычный 10 3 2" xfId="102"/>
    <cellStyle name="Обычный 10 3 2 2" xfId="103"/>
    <cellStyle name="Обычный 10 3 3" xfId="104"/>
    <cellStyle name="Обычный 10 3 3 2" xfId="105"/>
    <cellStyle name="Обычный 10 3 4" xfId="106"/>
    <cellStyle name="Обычный 10 4" xfId="107"/>
    <cellStyle name="Обычный 10 4 2" xfId="108"/>
    <cellStyle name="Обычный 10 4 2 2" xfId="109"/>
    <cellStyle name="Обычный 10 4 3" xfId="110"/>
    <cellStyle name="Обычный 10 5" xfId="111"/>
    <cellStyle name="Обычный 10 5 2" xfId="112"/>
    <cellStyle name="Обычный 10 6" xfId="113"/>
    <cellStyle name="Обычный 11" xfId="114"/>
    <cellStyle name="Обычный 11 2" xfId="115"/>
    <cellStyle name="Обычный 11 2 2" xfId="116"/>
    <cellStyle name="Обычный 11 2 2 2" xfId="117"/>
    <cellStyle name="Обычный 11 2 3" xfId="118"/>
    <cellStyle name="Обычный 11 3" xfId="119"/>
    <cellStyle name="Обычный 11 3 2" xfId="120"/>
    <cellStyle name="Обычный 11 3 2 2" xfId="121"/>
    <cellStyle name="Обычный 11 3 2 2 2" xfId="122"/>
    <cellStyle name="Обычный 11 3 2 3" xfId="123"/>
    <cellStyle name="Обычный 11 3 3" xfId="124"/>
    <cellStyle name="Обычный 11 4" xfId="125"/>
    <cellStyle name="Обычный 11 4 2" xfId="126"/>
    <cellStyle name="Обычный 11 4 2 2" xfId="127"/>
    <cellStyle name="Обычный 11 4 3" xfId="128"/>
    <cellStyle name="Обычный 11 5" xfId="129"/>
    <cellStyle name="Обычный 11 5 2" xfId="130"/>
    <cellStyle name="Обычный 12" xfId="131"/>
    <cellStyle name="Обычный 12 2" xfId="132"/>
    <cellStyle name="Обычный 12 2 2" xfId="133"/>
    <cellStyle name="Обычный 12 2 2 2" xfId="134"/>
    <cellStyle name="Обычный 12 2 3" xfId="135"/>
    <cellStyle name="Обычный 12 3" xfId="136"/>
    <cellStyle name="Обычный 12 3 2" xfId="137"/>
    <cellStyle name="Обычный 12 3 2 2" xfId="138"/>
    <cellStyle name="Обычный 12 3 2 2 2" xfId="139"/>
    <cellStyle name="Обычный 12 3 2 3" xfId="140"/>
    <cellStyle name="Обычный 12 3 3" xfId="141"/>
    <cellStyle name="Обычный 12 4" xfId="142"/>
    <cellStyle name="Обычный 12 4 2" xfId="143"/>
    <cellStyle name="Обычный 12 4 2 2" xfId="144"/>
    <cellStyle name="Обычный 12 4 3" xfId="145"/>
    <cellStyle name="Обычный 12 5" xfId="146"/>
    <cellStyle name="Обычный 12 5 2" xfId="147"/>
    <cellStyle name="Обычный 13" xfId="148"/>
    <cellStyle name="Обычный 13 2" xfId="149"/>
    <cellStyle name="Обычный 13 2 2" xfId="150"/>
    <cellStyle name="Обычный 13 3" xfId="151"/>
    <cellStyle name="Обычный 14" xfId="152"/>
    <cellStyle name="Обычный 14 2" xfId="153"/>
    <cellStyle name="Обычный 14 2 2" xfId="154"/>
    <cellStyle name="Обычный 14 3" xfId="155"/>
    <cellStyle name="Обычный 15" xfId="156"/>
    <cellStyle name="Обычный 15 2" xfId="157"/>
    <cellStyle name="Обычный 16" xfId="158"/>
    <cellStyle name="Обычный 16 2" xfId="159"/>
    <cellStyle name="Обычный 16 2 2" xfId="160"/>
    <cellStyle name="Обычный 16 3" xfId="161"/>
    <cellStyle name="Обычный 2" xfId="162"/>
    <cellStyle name="Обычный 2 10" xfId="163"/>
    <cellStyle name="Обычный 2 10 2" xfId="164"/>
    <cellStyle name="Обычный 2 10 2 2" xfId="165"/>
    <cellStyle name="Обычный 2 10 3" xfId="166"/>
    <cellStyle name="Обычный 2 11" xfId="167"/>
    <cellStyle name="Обычный 2 11 2" xfId="168"/>
    <cellStyle name="Обычный 2 11 2 2" xfId="169"/>
    <cellStyle name="Обычный 2 11 2 2 2" xfId="170"/>
    <cellStyle name="Обычный 2 11 2 3" xfId="171"/>
    <cellStyle name="Обычный 2 11 3" xfId="172"/>
    <cellStyle name="Обычный 2 11 3 2" xfId="173"/>
    <cellStyle name="Обычный 2 11 4" xfId="174"/>
    <cellStyle name="Обычный 2 12" xfId="175"/>
    <cellStyle name="Обычный 2 12 2" xfId="176"/>
    <cellStyle name="Обычный 2 12 2 2" xfId="177"/>
    <cellStyle name="Обычный 2 12 3" xfId="178"/>
    <cellStyle name="Обычный 2 13" xfId="179"/>
    <cellStyle name="Обычный 2 13 2" xfId="180"/>
    <cellStyle name="Обычный 2 14" xfId="181"/>
    <cellStyle name="Обычный 2 2" xfId="182"/>
    <cellStyle name="Обычный 2 2 2" xfId="183"/>
    <cellStyle name="Обычный 2 2 2 2" xfId="184"/>
    <cellStyle name="Обычный 2 2 2 2 2" xfId="185"/>
    <cellStyle name="Обычный 2 2 2 2 2 2" xfId="186"/>
    <cellStyle name="Обычный 2 2 2 2 3" xfId="187"/>
    <cellStyle name="Обычный 2 2 2 3" xfId="188"/>
    <cellStyle name="Обычный 2 2 2 3 2" xfId="189"/>
    <cellStyle name="Обычный 2 2 2 3 2 2" xfId="190"/>
    <cellStyle name="Обычный 2 2 2 3 2 2 2" xfId="191"/>
    <cellStyle name="Обычный 2 2 2 3 2 3" xfId="192"/>
    <cellStyle name="Обычный 2 2 2 3 3" xfId="193"/>
    <cellStyle name="Обычный 2 2 2 4" xfId="194"/>
    <cellStyle name="Обычный 2 2 2 4 2" xfId="195"/>
    <cellStyle name="Обычный 2 2 3" xfId="196"/>
    <cellStyle name="Обычный 2 2 3 2" xfId="197"/>
    <cellStyle name="Обычный 2 2 3 2 2" xfId="198"/>
    <cellStyle name="Обычный 2 2 3 2 2 2" xfId="199"/>
    <cellStyle name="Обычный 2 2 3 2 3" xfId="200"/>
    <cellStyle name="Обычный 2 2 3 3" xfId="201"/>
    <cellStyle name="Обычный 2 2 3 3 2" xfId="202"/>
    <cellStyle name="Обычный 2 2 3 3 2 2" xfId="203"/>
    <cellStyle name="Обычный 2 2 3 3 2 2 2" xfId="204"/>
    <cellStyle name="Обычный 2 2 3 3 2 3" xfId="205"/>
    <cellStyle name="Обычный 2 2 3 3 3" xfId="206"/>
    <cellStyle name="Обычный 2 2 3 4" xfId="207"/>
    <cellStyle name="Обычный 2 2 3 4 2" xfId="208"/>
    <cellStyle name="Обычный 2 2 4" xfId="209"/>
    <cellStyle name="Обычный 2 2 4 2" xfId="210"/>
    <cellStyle name="Обычный 2 2 4 2 2" xfId="211"/>
    <cellStyle name="Обычный 2 2 4 2 2 2" xfId="212"/>
    <cellStyle name="Обычный 2 2 4 2 3" xfId="213"/>
    <cellStyle name="Обычный 2 2 4 3" xfId="214"/>
    <cellStyle name="Обычный 2 2 4 3 2" xfId="215"/>
    <cellStyle name="Обычный 2 2 4 3 2 2" xfId="216"/>
    <cellStyle name="Обычный 2 2 4 3 2 2 2" xfId="217"/>
    <cellStyle name="Обычный 2 2 4 3 2 3" xfId="218"/>
    <cellStyle name="Обычный 2 2 4 3 3" xfId="219"/>
    <cellStyle name="Обычный 2 2 4 4" xfId="220"/>
    <cellStyle name="Обычный 2 2 4 4 2" xfId="221"/>
    <cellStyle name="Обычный 2 2 5" xfId="222"/>
    <cellStyle name="Обычный 2 2 5 2" xfId="223"/>
    <cellStyle name="Обычный 2 2 5 2 2" xfId="224"/>
    <cellStyle name="Обычный 2 2 5 3" xfId="225"/>
    <cellStyle name="Обычный 2 2 6" xfId="226"/>
    <cellStyle name="Обычный 2 2 6 2" xfId="227"/>
    <cellStyle name="Обычный 2 2 6 2 2" xfId="228"/>
    <cellStyle name="Обычный 2 2 6 2 2 2" xfId="229"/>
    <cellStyle name="Обычный 2 2 6 2 3" xfId="230"/>
    <cellStyle name="Обычный 2 2 6 3" xfId="231"/>
    <cellStyle name="Обычный 2 2 7" xfId="232"/>
    <cellStyle name="Обычный 2 2 7 2" xfId="233"/>
    <cellStyle name="Обычный 2 2_2019 год" xfId="234"/>
    <cellStyle name="Обычный 2 3" xfId="235"/>
    <cellStyle name="Обычный 2 3 2" xfId="236"/>
    <cellStyle name="Обычный 2 3 2 2" xfId="237"/>
    <cellStyle name="Обычный 2 3 2 2 2" xfId="238"/>
    <cellStyle name="Обычный 2 3 2 2 2 2" xfId="239"/>
    <cellStyle name="Обычный 2 3 2 2 3" xfId="240"/>
    <cellStyle name="Обычный 2 3 2 3" xfId="241"/>
    <cellStyle name="Обычный 2 3 2 3 2" xfId="242"/>
    <cellStyle name="Обычный 2 3 2 3 2 2" xfId="243"/>
    <cellStyle name="Обычный 2 3 2 3 2 2 2" xfId="244"/>
    <cellStyle name="Обычный 2 3 2 3 2 3" xfId="245"/>
    <cellStyle name="Обычный 2 3 2 3 3" xfId="246"/>
    <cellStyle name="Обычный 2 3 2 3 3 2" xfId="247"/>
    <cellStyle name="Обычный 2 3 2 3 3 2 2" xfId="248"/>
    <cellStyle name="Обычный 2 3 2 3 3 3" xfId="249"/>
    <cellStyle name="Обычный 2 3 2 3 4" xfId="250"/>
    <cellStyle name="Обычный 2 3 2 4" xfId="251"/>
    <cellStyle name="Обычный 2 3 2 4 2" xfId="252"/>
    <cellStyle name="Обычный 2 3 3" xfId="253"/>
    <cellStyle name="Обычный 2 3 3 2" xfId="254"/>
    <cellStyle name="Обычный 2 3 3 2 2" xfId="255"/>
    <cellStyle name="Обычный 2 3 3 2 2 2" xfId="256"/>
    <cellStyle name="Обычный 2 3 3 2 3" xfId="257"/>
    <cellStyle name="Обычный 2 3 3 3" xfId="258"/>
    <cellStyle name="Обычный 2 3 3 3 2" xfId="259"/>
    <cellStyle name="Обычный 2 3 3 3 2 2" xfId="260"/>
    <cellStyle name="Обычный 2 3 3 3 2 2 2" xfId="261"/>
    <cellStyle name="Обычный 2 3 3 3 2 3" xfId="262"/>
    <cellStyle name="Обычный 2 3 3 3 3" xfId="263"/>
    <cellStyle name="Обычный 2 3 3 4" xfId="264"/>
    <cellStyle name="Обычный 2 3 3 4 2" xfId="265"/>
    <cellStyle name="Обычный 2 3 4" xfId="266"/>
    <cellStyle name="Обычный 2 3 4 2" xfId="267"/>
    <cellStyle name="Обычный 2 3 4 2 2" xfId="268"/>
    <cellStyle name="Обычный 2 3 4 3" xfId="269"/>
    <cellStyle name="Обычный 2 3 5" xfId="270"/>
    <cellStyle name="Обычный 2 3 5 2" xfId="271"/>
    <cellStyle name="Обычный 2 3 5 2 2" xfId="272"/>
    <cellStyle name="Обычный 2 3 5 2 2 2" xfId="273"/>
    <cellStyle name="Обычный 2 3 5 2 3" xfId="274"/>
    <cellStyle name="Обычный 2 3 5 3" xfId="275"/>
    <cellStyle name="Обычный 2 3 6" xfId="276"/>
    <cellStyle name="Обычный 2 3 6 2" xfId="277"/>
    <cellStyle name="Обычный 2 4" xfId="278"/>
    <cellStyle name="Обычный 2 4 2" xfId="279"/>
    <cellStyle name="Обычный 2 4 2 2" xfId="280"/>
    <cellStyle name="Обычный 2 4 2 2 2" xfId="281"/>
    <cellStyle name="Обычный 2 4 2 2 2 2" xfId="282"/>
    <cellStyle name="Обычный 2 4 2 2 3" xfId="283"/>
    <cellStyle name="Обычный 2 4 2 3" xfId="284"/>
    <cellStyle name="Обычный 2 4 2 3 2" xfId="285"/>
    <cellStyle name="Обычный 2 4 2 3 2 2" xfId="286"/>
    <cellStyle name="Обычный 2 4 2 3 2 2 2" xfId="287"/>
    <cellStyle name="Обычный 2 4 2 3 2 3" xfId="288"/>
    <cellStyle name="Обычный 2 4 2 3 3" xfId="289"/>
    <cellStyle name="Обычный 2 4 2 3 3 2" xfId="290"/>
    <cellStyle name="Обычный 2 4 2 3 3 2 2" xfId="291"/>
    <cellStyle name="Обычный 2 4 2 3 3 3" xfId="292"/>
    <cellStyle name="Обычный 2 4 2 3 4" xfId="293"/>
    <cellStyle name="Обычный 2 4 2 4" xfId="294"/>
    <cellStyle name="Обычный 2 4 2 4 2" xfId="295"/>
    <cellStyle name="Обычный 2 4 3" xfId="296"/>
    <cellStyle name="Обычный 2 4 3 2" xfId="297"/>
    <cellStyle name="Обычный 2 4 3 2 2" xfId="298"/>
    <cellStyle name="Обычный 2 4 3 2 2 2" xfId="299"/>
    <cellStyle name="Обычный 2 4 3 2 3" xfId="300"/>
    <cellStyle name="Обычный 2 4 3 3" xfId="301"/>
    <cellStyle name="Обычный 2 4 3 3 2" xfId="302"/>
    <cellStyle name="Обычный 2 4 3 3 2 2" xfId="303"/>
    <cellStyle name="Обычный 2 4 3 3 2 2 2" xfId="304"/>
    <cellStyle name="Обычный 2 4 3 3 2 3" xfId="305"/>
    <cellStyle name="Обычный 2 4 3 3 3" xfId="306"/>
    <cellStyle name="Обычный 2 4 3 4" xfId="307"/>
    <cellStyle name="Обычный 2 4 3 4 2" xfId="308"/>
    <cellStyle name="Обычный 2 4 4" xfId="309"/>
    <cellStyle name="Обычный 2 4 4 2" xfId="310"/>
    <cellStyle name="Обычный 2 4 4 2 2" xfId="311"/>
    <cellStyle name="Обычный 2 4 4 3" xfId="312"/>
    <cellStyle name="Обычный 2 4 5" xfId="313"/>
    <cellStyle name="Обычный 2 4 5 2" xfId="314"/>
    <cellStyle name="Обычный 2 4 5 2 2" xfId="315"/>
    <cellStyle name="Обычный 2 4 5 3" xfId="316"/>
    <cellStyle name="Обычный 2 4 6" xfId="317"/>
    <cellStyle name="Обычный 2 4 6 2" xfId="318"/>
    <cellStyle name="Обычный 2 4 6 2 2" xfId="319"/>
    <cellStyle name="Обычный 2 4 6 2 2 2" xfId="320"/>
    <cellStyle name="Обычный 2 4 6 2 3" xfId="321"/>
    <cellStyle name="Обычный 2 4 6 3" xfId="322"/>
    <cellStyle name="Обычный 2 4 7" xfId="323"/>
    <cellStyle name="Обычный 2 4 7 2" xfId="324"/>
    <cellStyle name="Обычный 2 5" xfId="325"/>
    <cellStyle name="Обычный 2 5 2" xfId="326"/>
    <cellStyle name="Обычный 2 5 2 2" xfId="327"/>
    <cellStyle name="Обычный 2 5 2 2 2" xfId="328"/>
    <cellStyle name="Обычный 2 5 2 2 2 2" xfId="329"/>
    <cellStyle name="Обычный 2 5 2 2 3" xfId="330"/>
    <cellStyle name="Обычный 2 5 2 3" xfId="331"/>
    <cellStyle name="Обычный 2 5 2 3 2" xfId="332"/>
    <cellStyle name="Обычный 2 5 2 3 2 2" xfId="333"/>
    <cellStyle name="Обычный 2 5 2 3 2 2 2" xfId="334"/>
    <cellStyle name="Обычный 2 5 2 3 2 3" xfId="335"/>
    <cellStyle name="Обычный 2 5 2 3 3" xfId="336"/>
    <cellStyle name="Обычный 2 5 2 3 3 2" xfId="337"/>
    <cellStyle name="Обычный 2 5 2 3 3 2 2" xfId="338"/>
    <cellStyle name="Обычный 2 5 2 3 3 3" xfId="339"/>
    <cellStyle name="Обычный 2 5 2 3 4" xfId="340"/>
    <cellStyle name="Обычный 2 5 2 4" xfId="341"/>
    <cellStyle name="Обычный 2 5 2 4 2" xfId="342"/>
    <cellStyle name="Обычный 2 5 3" xfId="343"/>
    <cellStyle name="Обычный 2 5 3 2" xfId="344"/>
    <cellStyle name="Обычный 2 5 3 2 2" xfId="345"/>
    <cellStyle name="Обычный 2 5 3 2 2 2" xfId="346"/>
    <cellStyle name="Обычный 2 5 3 2 3" xfId="347"/>
    <cellStyle name="Обычный 2 5 3 3" xfId="348"/>
    <cellStyle name="Обычный 2 5 3 3 2" xfId="349"/>
    <cellStyle name="Обычный 2 5 3 3 2 2" xfId="350"/>
    <cellStyle name="Обычный 2 5 3 3 2 2 2" xfId="351"/>
    <cellStyle name="Обычный 2 5 3 3 2 3" xfId="352"/>
    <cellStyle name="Обычный 2 5 3 3 3" xfId="353"/>
    <cellStyle name="Обычный 2 5 3 4" xfId="354"/>
    <cellStyle name="Обычный 2 5 3 4 2" xfId="355"/>
    <cellStyle name="Обычный 2 5 4" xfId="356"/>
    <cellStyle name="Обычный 2 5 4 2" xfId="357"/>
    <cellStyle name="Обычный 2 5 4 2 2" xfId="358"/>
    <cellStyle name="Обычный 2 5 4 3" xfId="359"/>
    <cellStyle name="Обычный 2 5 5" xfId="360"/>
    <cellStyle name="Обычный 2 5 5 2" xfId="361"/>
    <cellStyle name="Обычный 2 5 5 2 2" xfId="362"/>
    <cellStyle name="Обычный 2 5 5 2 2 2" xfId="363"/>
    <cellStyle name="Обычный 2 5 5 2 3" xfId="364"/>
    <cellStyle name="Обычный 2 5 5 3" xfId="365"/>
    <cellStyle name="Обычный 2 5 6" xfId="366"/>
    <cellStyle name="Обычный 2 5 6 2" xfId="367"/>
    <cellStyle name="Обычный 2 6" xfId="368"/>
    <cellStyle name="Обычный 2 6 2" xfId="369"/>
    <cellStyle name="Обычный 2 6 2 2" xfId="370"/>
    <cellStyle name="Обычный 2 6 2 2 2" xfId="371"/>
    <cellStyle name="Обычный 2 6 2 2 2 2" xfId="372"/>
    <cellStyle name="Обычный 2 6 2 2 3" xfId="373"/>
    <cellStyle name="Обычный 2 6 2 3" xfId="374"/>
    <cellStyle name="Обычный 2 6 2 3 2" xfId="375"/>
    <cellStyle name="Обычный 2 6 2 3 2 2" xfId="376"/>
    <cellStyle name="Обычный 2 6 2 3 2 2 2" xfId="377"/>
    <cellStyle name="Обычный 2 6 2 3 2 3" xfId="378"/>
    <cellStyle name="Обычный 2 6 2 3 3" xfId="379"/>
    <cellStyle name="Обычный 2 6 2 4" xfId="380"/>
    <cellStyle name="Обычный 2 6 2 4 2" xfId="381"/>
    <cellStyle name="Обычный 2 6 3" xfId="382"/>
    <cellStyle name="Обычный 2 6 3 2" xfId="383"/>
    <cellStyle name="Обычный 2 6 3 2 2" xfId="384"/>
    <cellStyle name="Обычный 2 6 3 2 2 2" xfId="385"/>
    <cellStyle name="Обычный 2 6 3 2 3" xfId="386"/>
    <cellStyle name="Обычный 2 6 3 3" xfId="387"/>
    <cellStyle name="Обычный 2 6 3 3 2" xfId="388"/>
    <cellStyle name="Обычный 2 6 3 3 2 2" xfId="389"/>
    <cellStyle name="Обычный 2 6 3 3 2 2 2" xfId="390"/>
    <cellStyle name="Обычный 2 6 3 3 2 3" xfId="391"/>
    <cellStyle name="Обычный 2 6 3 3 3" xfId="392"/>
    <cellStyle name="Обычный 2 6 3 4" xfId="393"/>
    <cellStyle name="Обычный 2 6 3 4 2" xfId="394"/>
    <cellStyle name="Обычный 2 6 4" xfId="395"/>
    <cellStyle name="Обычный 2 6 4 2" xfId="396"/>
    <cellStyle name="Обычный 2 6 4 2 2" xfId="397"/>
    <cellStyle name="Обычный 2 6 4 3" xfId="398"/>
    <cellStyle name="Обычный 2 6 5" xfId="399"/>
    <cellStyle name="Обычный 2 6 5 2" xfId="400"/>
    <cellStyle name="Обычный 2 6 5 2 2" xfId="401"/>
    <cellStyle name="Обычный 2 6 5 3" xfId="402"/>
    <cellStyle name="Обычный 2 6 6" xfId="403"/>
    <cellStyle name="Обычный 2 6 6 2" xfId="404"/>
    <cellStyle name="Обычный 2 6 6 2 2" xfId="405"/>
    <cellStyle name="Обычный 2 6 6 2 2 2" xfId="406"/>
    <cellStyle name="Обычный 2 6 6 2 3" xfId="407"/>
    <cellStyle name="Обычный 2 6 6 3" xfId="408"/>
    <cellStyle name="Обычный 2 6 7" xfId="409"/>
    <cellStyle name="Обычный 2 6 7 2" xfId="410"/>
    <cellStyle name="Обычный 2 7" xfId="411"/>
    <cellStyle name="Обычный 2 7 2" xfId="412"/>
    <cellStyle name="Обычный 2 7 2 2" xfId="413"/>
    <cellStyle name="Обычный 2 7 2 2 2" xfId="414"/>
    <cellStyle name="Обычный 2 7 2 3" xfId="415"/>
    <cellStyle name="Обычный 2 7 3" xfId="416"/>
    <cellStyle name="Обычный 2 7 3 2" xfId="417"/>
    <cellStyle name="Обычный 2 7 3 2 2" xfId="418"/>
    <cellStyle name="Обычный 2 7 3 2 2 2" xfId="419"/>
    <cellStyle name="Обычный 2 7 3 2 3" xfId="420"/>
    <cellStyle name="Обычный 2 7 3 3" xfId="421"/>
    <cellStyle name="Обычный 2 7 3 3 2" xfId="422"/>
    <cellStyle name="Обычный 2 7 3 3 2 2" xfId="423"/>
    <cellStyle name="Обычный 2 7 3 3 3" xfId="424"/>
    <cellStyle name="Обычный 2 7 3 4" xfId="425"/>
    <cellStyle name="Обычный 2 7 4" xfId="426"/>
    <cellStyle name="Обычный 2 7 4 2" xfId="427"/>
    <cellStyle name="Обычный 2 8" xfId="428"/>
    <cellStyle name="Обычный 2 8 2" xfId="429"/>
    <cellStyle name="Обычный 2 8 2 2" xfId="430"/>
    <cellStyle name="Обычный 2 8 2 2 2" xfId="431"/>
    <cellStyle name="Обычный 2 8 2 3" xfId="432"/>
    <cellStyle name="Обычный 2 8 3" xfId="433"/>
    <cellStyle name="Обычный 2 8 3 2" xfId="434"/>
    <cellStyle name="Обычный 2 8 3 2 2" xfId="435"/>
    <cellStyle name="Обычный 2 8 3 2 2 2" xfId="436"/>
    <cellStyle name="Обычный 2 8 3 2 3" xfId="437"/>
    <cellStyle name="Обычный 2 8 3 3" xfId="438"/>
    <cellStyle name="Обычный 2 8 3 3 2" xfId="439"/>
    <cellStyle name="Обычный 2 8 3 3 2 2" xfId="440"/>
    <cellStyle name="Обычный 2 8 3 3 3" xfId="441"/>
    <cellStyle name="Обычный 2 8 3 4" xfId="442"/>
    <cellStyle name="Обычный 2 8 4" xfId="443"/>
    <cellStyle name="Обычный 2 8 4 2" xfId="444"/>
    <cellStyle name="Обычный 2 9" xfId="445"/>
    <cellStyle name="Обычный 2 9 2" xfId="446"/>
    <cellStyle name="Обычный 2 9 2 2" xfId="447"/>
    <cellStyle name="Обычный 2 9 2 2 2" xfId="448"/>
    <cellStyle name="Обычный 2 9 2 3" xfId="449"/>
    <cellStyle name="Обычный 2 9 3" xfId="450"/>
    <cellStyle name="Обычный 2 9 3 2" xfId="451"/>
    <cellStyle name="Обычный 2 9 3 2 2" xfId="452"/>
    <cellStyle name="Обычный 2 9 3 3" xfId="453"/>
    <cellStyle name="Обычный 2 9 4" xfId="454"/>
    <cellStyle name="Обычный 2 9 4 2" xfId="455"/>
    <cellStyle name="Обычный 2 9 5" xfId="456"/>
    <cellStyle name="Обычный 2_2017 год" xfId="457"/>
    <cellStyle name="Обычный 3" xfId="458"/>
    <cellStyle name="Обычный 3 2" xfId="459"/>
    <cellStyle name="Обычный 3 2 2" xfId="460"/>
    <cellStyle name="Обычный 3 2 2 2" xfId="461"/>
    <cellStyle name="Обычный 3 2 2 2 2" xfId="462"/>
    <cellStyle name="Обычный 3 2 2 3" xfId="463"/>
    <cellStyle name="Обычный 3 2 3" xfId="464"/>
    <cellStyle name="Обычный 3 2 3 2" xfId="465"/>
    <cellStyle name="Обычный 3 2 3 2 2" xfId="466"/>
    <cellStyle name="Обычный 3 2 3 2 2 2" xfId="467"/>
    <cellStyle name="Обычный 3 2 3 2 3" xfId="468"/>
    <cellStyle name="Обычный 3 2 3 3" xfId="469"/>
    <cellStyle name="Обычный 3 2 3 3 2" xfId="470"/>
    <cellStyle name="Обычный 3 2 3 3 2 2" xfId="471"/>
    <cellStyle name="Обычный 3 2 3 3 3" xfId="472"/>
    <cellStyle name="Обычный 3 2 3 4" xfId="473"/>
    <cellStyle name="Обычный 3 2 4" xfId="474"/>
    <cellStyle name="Обычный 3 2 4 2" xfId="475"/>
    <cellStyle name="Обычный 3 3" xfId="476"/>
    <cellStyle name="Обычный 3 3 2" xfId="477"/>
    <cellStyle name="Обычный 3 3 2 2" xfId="478"/>
    <cellStyle name="Обычный 3 3 2 2 2" xfId="479"/>
    <cellStyle name="Обычный 3 3 2 3" xfId="480"/>
    <cellStyle name="Обычный 3 3 3" xfId="481"/>
    <cellStyle name="Обычный 3 3 3 2" xfId="482"/>
    <cellStyle name="Обычный 3 3 3 2 2" xfId="483"/>
    <cellStyle name="Обычный 3 3 3 2 2 2" xfId="484"/>
    <cellStyle name="Обычный 3 3 3 2 3" xfId="485"/>
    <cellStyle name="Обычный 3 3 3 3" xfId="486"/>
    <cellStyle name="Обычный 3 3 4" xfId="487"/>
    <cellStyle name="Обычный 3 3 4 2" xfId="488"/>
    <cellStyle name="Обычный 3 4" xfId="489"/>
    <cellStyle name="Обычный 3 4 2" xfId="490"/>
    <cellStyle name="Обычный 3 4 2 2" xfId="491"/>
    <cellStyle name="Обычный 3 4 2 2 2" xfId="492"/>
    <cellStyle name="Обычный 3 4 2 3" xfId="493"/>
    <cellStyle name="Обычный 3 4 3" xfId="494"/>
    <cellStyle name="Обычный 3 4 3 2" xfId="495"/>
    <cellStyle name="Обычный 3 4 3 2 2" xfId="496"/>
    <cellStyle name="Обычный 3 4 3 2 2 2" xfId="497"/>
    <cellStyle name="Обычный 3 4 3 2 3" xfId="498"/>
    <cellStyle name="Обычный 3 4 3 3" xfId="499"/>
    <cellStyle name="Обычный 3 4 4" xfId="500"/>
    <cellStyle name="Обычный 3 4 4 2" xfId="501"/>
    <cellStyle name="Обычный 3 5" xfId="502"/>
    <cellStyle name="Обычный 3 5 2" xfId="503"/>
    <cellStyle name="Обычный 3 5 2 2" xfId="504"/>
    <cellStyle name="Обычный 3 5 3" xfId="505"/>
    <cellStyle name="Обычный 3 6" xfId="506"/>
    <cellStyle name="Обычный 3 6 2" xfId="507"/>
    <cellStyle name="Обычный 3 6 2 2" xfId="508"/>
    <cellStyle name="Обычный 3 6 3" xfId="509"/>
    <cellStyle name="Обычный 3 7" xfId="510"/>
    <cellStyle name="Обычный 3 7 2" xfId="511"/>
    <cellStyle name="Обычный 3 7 2 2" xfId="512"/>
    <cellStyle name="Обычный 3 7 2 2 2" xfId="513"/>
    <cellStyle name="Обычный 3 7 2 3" xfId="514"/>
    <cellStyle name="Обычный 3 7 3" xfId="515"/>
    <cellStyle name="Обычный 3 8" xfId="516"/>
    <cellStyle name="Обычный 3 8 2" xfId="517"/>
    <cellStyle name="Обычный 4" xfId="518"/>
    <cellStyle name="Обычный 4 2" xfId="519"/>
    <cellStyle name="Обычный 4 2 2" xfId="520"/>
    <cellStyle name="Обычный 4 2 2 2" xfId="521"/>
    <cellStyle name="Обычный 4 2 2 2 2" xfId="522"/>
    <cellStyle name="Обычный 4 2 2 3" xfId="523"/>
    <cellStyle name="Обычный 4 2 3" xfId="524"/>
    <cellStyle name="Обычный 4 2 3 2" xfId="525"/>
    <cellStyle name="Обычный 4 2 3 2 2" xfId="526"/>
    <cellStyle name="Обычный 4 2 3 3" xfId="527"/>
    <cellStyle name="Обычный 4 2 4" xfId="528"/>
    <cellStyle name="Обычный 4 2 4 2" xfId="529"/>
    <cellStyle name="Обычный 4 2 5" xfId="530"/>
    <cellStyle name="Обычный 4 3" xfId="531"/>
    <cellStyle name="Обычный 4 3 2" xfId="532"/>
    <cellStyle name="Обычный 4 3 2 2" xfId="533"/>
    <cellStyle name="Обычный 4 3 2 2 2" xfId="534"/>
    <cellStyle name="Обычный 4 3 2 3" xfId="535"/>
    <cellStyle name="Обычный 4 3 3" xfId="536"/>
    <cellStyle name="Обычный 4 3 3 2" xfId="537"/>
    <cellStyle name="Обычный 4 3 3 2 2" xfId="538"/>
    <cellStyle name="Обычный 4 3 3 3" xfId="539"/>
    <cellStyle name="Обычный 4 3 4" xfId="540"/>
    <cellStyle name="Обычный 4 3 4 2" xfId="541"/>
    <cellStyle name="Обычный 4 3 5" xfId="542"/>
    <cellStyle name="Обычный 4 4" xfId="543"/>
    <cellStyle name="Обычный 4 4 2" xfId="544"/>
    <cellStyle name="Обычный 4 4 2 2" xfId="545"/>
    <cellStyle name="Обычный 4 4 2 2 2" xfId="546"/>
    <cellStyle name="Обычный 4 4 2 3" xfId="547"/>
    <cellStyle name="Обычный 4 4 3" xfId="548"/>
    <cellStyle name="Обычный 4 4 3 2" xfId="549"/>
    <cellStyle name="Обычный 4 4 3 2 2" xfId="550"/>
    <cellStyle name="Обычный 4 4 3 3" xfId="551"/>
    <cellStyle name="Обычный 4 4 4" xfId="552"/>
    <cellStyle name="Обычный 4 4 4 2" xfId="553"/>
    <cellStyle name="Обычный 4 4 5" xfId="554"/>
    <cellStyle name="Обычный 4 5" xfId="555"/>
    <cellStyle name="Обычный 4 5 2" xfId="556"/>
    <cellStyle name="Обычный 4 5 2 2" xfId="557"/>
    <cellStyle name="Обычный 4 5 2 2 2" xfId="558"/>
    <cellStyle name="Обычный 4 5 2 3" xfId="559"/>
    <cellStyle name="Обычный 4 5 3" xfId="560"/>
    <cellStyle name="Обычный 4 5 3 2" xfId="561"/>
    <cellStyle name="Обычный 4 5 3 2 2" xfId="562"/>
    <cellStyle name="Обычный 4 5 3 3" xfId="563"/>
    <cellStyle name="Обычный 4 5 4" xfId="564"/>
    <cellStyle name="Обычный 4 5 4 2" xfId="565"/>
    <cellStyle name="Обычный 4 5 5" xfId="566"/>
    <cellStyle name="Обычный 4 6" xfId="567"/>
    <cellStyle name="Обычный 4 6 2" xfId="568"/>
    <cellStyle name="Обычный 4 6 2 2" xfId="569"/>
    <cellStyle name="Обычный 4 6 3" xfId="570"/>
    <cellStyle name="Обычный 4 7" xfId="571"/>
    <cellStyle name="Обычный 4 7 2" xfId="572"/>
    <cellStyle name="Обычный 4 7 2 2" xfId="573"/>
    <cellStyle name="Обычный 4 7 3" xfId="574"/>
    <cellStyle name="Обычный 4 8" xfId="575"/>
    <cellStyle name="Обычный 4 8 2" xfId="576"/>
    <cellStyle name="Обычный 5" xfId="577"/>
    <cellStyle name="Обычный 5 2" xfId="578"/>
    <cellStyle name="Обычный 5 2 2" xfId="579"/>
    <cellStyle name="Обычный 5 2 2 2" xfId="580"/>
    <cellStyle name="Обычный 5 2 2 2 2" xfId="581"/>
    <cellStyle name="Обычный 5 2 2 3" xfId="582"/>
    <cellStyle name="Обычный 5 2 3" xfId="583"/>
    <cellStyle name="Обычный 5 2 3 2" xfId="584"/>
    <cellStyle name="Обычный 5 2 3 2 2" xfId="585"/>
    <cellStyle name="Обычный 5 2 3 2 2 2" xfId="586"/>
    <cellStyle name="Обычный 5 2 3 2 3" xfId="587"/>
    <cellStyle name="Обычный 5 2 3 3" xfId="588"/>
    <cellStyle name="Обычный 5 2 4" xfId="589"/>
    <cellStyle name="Обычный 5 2 4 2" xfId="590"/>
    <cellStyle name="Обычный 5 3" xfId="591"/>
    <cellStyle name="Обычный 5 3 2" xfId="592"/>
    <cellStyle name="Обычный 5 3 2 2" xfId="593"/>
    <cellStyle name="Обычный 5 3 2 2 2" xfId="594"/>
    <cellStyle name="Обычный 5 3 2 3" xfId="595"/>
    <cellStyle name="Обычный 5 3 3" xfId="596"/>
    <cellStyle name="Обычный 5 3 3 2" xfId="597"/>
    <cellStyle name="Обычный 5 3 3 2 2" xfId="598"/>
    <cellStyle name="Обычный 5 3 3 2 2 2" xfId="599"/>
    <cellStyle name="Обычный 5 3 3 2 3" xfId="600"/>
    <cellStyle name="Обычный 5 3 3 3" xfId="601"/>
    <cellStyle name="Обычный 5 3 4" xfId="602"/>
    <cellStyle name="Обычный 5 3 4 2" xfId="603"/>
    <cellStyle name="Обычный 5 4" xfId="604"/>
    <cellStyle name="Обычный 5 4 2" xfId="605"/>
    <cellStyle name="Обычный 5 4 2 2" xfId="606"/>
    <cellStyle name="Обычный 5 4 3" xfId="607"/>
    <cellStyle name="Обычный 5 5" xfId="608"/>
    <cellStyle name="Обычный 5 5 2" xfId="609"/>
    <cellStyle name="Обычный 5 5 2 2" xfId="610"/>
    <cellStyle name="Обычный 5 5 3" xfId="611"/>
    <cellStyle name="Обычный 5 6" xfId="612"/>
    <cellStyle name="Обычный 5 6 2" xfId="613"/>
    <cellStyle name="Обычный 5 6 2 2" xfId="614"/>
    <cellStyle name="Обычный 5 6 2 2 2" xfId="615"/>
    <cellStyle name="Обычный 5 6 2 3" xfId="616"/>
    <cellStyle name="Обычный 5 6 3" xfId="617"/>
    <cellStyle name="Обычный 5 7" xfId="618"/>
    <cellStyle name="Обычный 5 7 2" xfId="619"/>
    <cellStyle name="Обычный 6" xfId="620"/>
    <cellStyle name="Обычный 6 2" xfId="621"/>
    <cellStyle name="Обычный 6 2 2" xfId="622"/>
    <cellStyle name="Обычный 6 2 2 2" xfId="623"/>
    <cellStyle name="Обычный 6 2 2 2 2" xfId="624"/>
    <cellStyle name="Обычный 6 2 2 3" xfId="625"/>
    <cellStyle name="Обычный 6 2 3" xfId="626"/>
    <cellStyle name="Обычный 6 2 3 2" xfId="627"/>
    <cellStyle name="Обычный 6 2 3 2 2" xfId="628"/>
    <cellStyle name="Обычный 6 2 3 2 2 2" xfId="629"/>
    <cellStyle name="Обычный 6 2 3 2 3" xfId="630"/>
    <cellStyle name="Обычный 6 2 3 3" xfId="631"/>
    <cellStyle name="Обычный 6 2 4" xfId="632"/>
    <cellStyle name="Обычный 6 2 4 2" xfId="633"/>
    <cellStyle name="Обычный 6 3" xfId="634"/>
    <cellStyle name="Обычный 6 3 2" xfId="635"/>
    <cellStyle name="Обычный 6 3 2 2" xfId="636"/>
    <cellStyle name="Обычный 6 3 2 2 2" xfId="637"/>
    <cellStyle name="Обычный 6 3 2 3" xfId="638"/>
    <cellStyle name="Обычный 6 3 3" xfId="639"/>
    <cellStyle name="Обычный 6 3 3 2" xfId="640"/>
    <cellStyle name="Обычный 6 3 3 2 2" xfId="641"/>
    <cellStyle name="Обычный 6 3 3 2 2 2" xfId="642"/>
    <cellStyle name="Обычный 6 3 3 2 3" xfId="643"/>
    <cellStyle name="Обычный 6 3 3 3" xfId="644"/>
    <cellStyle name="Обычный 6 3 4" xfId="645"/>
    <cellStyle name="Обычный 6 3 4 2" xfId="646"/>
    <cellStyle name="Обычный 6 4" xfId="647"/>
    <cellStyle name="Обычный 6 4 2" xfId="648"/>
    <cellStyle name="Обычный 6 4 2 2" xfId="649"/>
    <cellStyle name="Обычный 6 4 2 2 2" xfId="650"/>
    <cellStyle name="Обычный 6 4 2 3" xfId="651"/>
    <cellStyle name="Обычный 6 4 3" xfId="652"/>
    <cellStyle name="Обычный 6 4 3 2" xfId="653"/>
    <cellStyle name="Обычный 6 4 3 2 2" xfId="654"/>
    <cellStyle name="Обычный 6 4 3 2 2 2" xfId="655"/>
    <cellStyle name="Обычный 6 4 3 2 3" xfId="656"/>
    <cellStyle name="Обычный 6 4 3 3" xfId="657"/>
    <cellStyle name="Обычный 6 4 4" xfId="658"/>
    <cellStyle name="Обычный 6 4 4 2" xfId="659"/>
    <cellStyle name="Обычный 6 5" xfId="660"/>
    <cellStyle name="Обычный 6 5 2" xfId="661"/>
    <cellStyle name="Обычный 6 5 2 2" xfId="662"/>
    <cellStyle name="Обычный 6 5 3" xfId="663"/>
    <cellStyle name="Обычный 6 6" xfId="664"/>
    <cellStyle name="Обычный 6 6 2" xfId="665"/>
    <cellStyle name="Обычный 6 6 2 2" xfId="666"/>
    <cellStyle name="Обычный 6 6 2 2 2" xfId="667"/>
    <cellStyle name="Обычный 6 6 2 3" xfId="668"/>
    <cellStyle name="Обычный 6 6 3" xfId="669"/>
    <cellStyle name="Обычный 6 7" xfId="670"/>
    <cellStyle name="Обычный 6 7 2" xfId="671"/>
    <cellStyle name="Обычный 6_2019 год" xfId="672"/>
    <cellStyle name="Обычный 7" xfId="673"/>
    <cellStyle name="Обычный 7 2" xfId="674"/>
    <cellStyle name="Обычный 7 2 2" xfId="675"/>
    <cellStyle name="Обычный 7 3" xfId="676"/>
    <cellStyle name="Обычный 8" xfId="677"/>
    <cellStyle name="Обычный 8 2" xfId="678"/>
    <cellStyle name="Обычный 8 2 2" xfId="679"/>
    <cellStyle name="Обычный 8 2 2 2" xfId="680"/>
    <cellStyle name="Обычный 8 2 2 2 2" xfId="681"/>
    <cellStyle name="Обычный 8 2 2 3" xfId="682"/>
    <cellStyle name="Обычный 8 2 3" xfId="683"/>
    <cellStyle name="Обычный 8 2 3 2" xfId="684"/>
    <cellStyle name="Обычный 8 2 3 2 2" xfId="685"/>
    <cellStyle name="Обычный 8 2 3 2 2 2" xfId="686"/>
    <cellStyle name="Обычный 8 2 3 2 3" xfId="687"/>
    <cellStyle name="Обычный 8 2 3 3" xfId="688"/>
    <cellStyle name="Обычный 8 2 4" xfId="689"/>
    <cellStyle name="Обычный 8 2 4 2" xfId="690"/>
    <cellStyle name="Обычный 8 3" xfId="691"/>
    <cellStyle name="Обычный 8 3 2" xfId="692"/>
    <cellStyle name="Обычный 8 3 2 2" xfId="693"/>
    <cellStyle name="Обычный 8 3 2 2 2" xfId="694"/>
    <cellStyle name="Обычный 8 3 2 3" xfId="695"/>
    <cellStyle name="Обычный 8 3 3" xfId="696"/>
    <cellStyle name="Обычный 8 3 3 2" xfId="697"/>
    <cellStyle name="Обычный 8 3 3 2 2" xfId="698"/>
    <cellStyle name="Обычный 8 3 3 2 2 2" xfId="699"/>
    <cellStyle name="Обычный 8 3 3 2 3" xfId="700"/>
    <cellStyle name="Обычный 8 3 3 3" xfId="701"/>
    <cellStyle name="Обычный 8 3 4" xfId="702"/>
    <cellStyle name="Обычный 8 3 4 2" xfId="703"/>
    <cellStyle name="Обычный 8 4" xfId="704"/>
    <cellStyle name="Обычный 8 4 2" xfId="705"/>
    <cellStyle name="Обычный 8 4 2 2" xfId="706"/>
    <cellStyle name="Обычный 8 4 3" xfId="707"/>
    <cellStyle name="Обычный 8 5" xfId="708"/>
    <cellStyle name="Обычный 8 5 2" xfId="709"/>
    <cellStyle name="Обычный 8 5 2 2" xfId="710"/>
    <cellStyle name="Обычный 8 5 3" xfId="711"/>
    <cellStyle name="Обычный 8 6" xfId="712"/>
    <cellStyle name="Обычный 8 6 2" xfId="713"/>
    <cellStyle name="Обычный 8 6 2 2" xfId="714"/>
    <cellStyle name="Обычный 8 6 2 2 2" xfId="715"/>
    <cellStyle name="Обычный 8 6 2 3" xfId="716"/>
    <cellStyle name="Обычный 8 6 3" xfId="717"/>
    <cellStyle name="Обычный 8 7" xfId="718"/>
    <cellStyle name="Обычный 8 7 2" xfId="719"/>
    <cellStyle name="Обычный 9" xfId="720"/>
    <cellStyle name="Обычный 9 2" xfId="721"/>
    <cellStyle name="Обычный 9 2 2" xfId="722"/>
    <cellStyle name="Обычный 9 2 2 2" xfId="723"/>
    <cellStyle name="Обычный 9 2 2 2 2" xfId="724"/>
    <cellStyle name="Обычный 9 2 2 3" xfId="725"/>
    <cellStyle name="Обычный 9 2 3" xfId="726"/>
    <cellStyle name="Обычный 9 2 3 2" xfId="727"/>
    <cellStyle name="Обычный 9 2 3 2 2" xfId="728"/>
    <cellStyle name="Обычный 9 2 3 2 2 2" xfId="729"/>
    <cellStyle name="Обычный 9 2 3 2 3" xfId="730"/>
    <cellStyle name="Обычный 9 2 3 3" xfId="731"/>
    <cellStyle name="Обычный 9 2 4" xfId="732"/>
    <cellStyle name="Обычный 9 2 4 2" xfId="733"/>
    <cellStyle name="Обычный 9 3" xfId="734"/>
    <cellStyle name="Обычный 9 3 2" xfId="735"/>
    <cellStyle name="Обычный 9 3 2 2" xfId="736"/>
    <cellStyle name="Обычный 9 3 2 2 2" xfId="737"/>
    <cellStyle name="Обычный 9 3 2 3" xfId="738"/>
    <cellStyle name="Обычный 9 3 3" xfId="739"/>
    <cellStyle name="Обычный 9 3 3 2" xfId="740"/>
    <cellStyle name="Обычный 9 3 3 2 2" xfId="741"/>
    <cellStyle name="Обычный 9 3 3 2 2 2" xfId="742"/>
    <cellStyle name="Обычный 9 3 3 2 3" xfId="743"/>
    <cellStyle name="Обычный 9 3 3 3" xfId="744"/>
    <cellStyle name="Обычный 9 3 4" xfId="745"/>
    <cellStyle name="Обычный 9 3 4 2" xfId="746"/>
    <cellStyle name="Обычный 9 4" xfId="747"/>
    <cellStyle name="Обычный 9 4 2" xfId="748"/>
    <cellStyle name="Обычный 9 4 2 2" xfId="749"/>
    <cellStyle name="Обычный 9 4 3" xfId="750"/>
    <cellStyle name="Обычный 9 5" xfId="751"/>
    <cellStyle name="Обычный 9 5 2" xfId="752"/>
    <cellStyle name="Обычный 9 5 2 2" xfId="753"/>
    <cellStyle name="Обычный 9 5 3" xfId="754"/>
    <cellStyle name="Обычный 9 6" xfId="755"/>
    <cellStyle name="Обычный 9 6 2" xfId="756"/>
    <cellStyle name="Обычный 9 6 2 2" xfId="757"/>
    <cellStyle name="Обычный 9 6 2 2 2" xfId="758"/>
    <cellStyle name="Обычный 9 6 2 3" xfId="759"/>
    <cellStyle name="Обычный 9 6 3" xfId="760"/>
    <cellStyle name="Обычный 9 7" xfId="761"/>
    <cellStyle name="Обычный 9 7 2" xfId="762"/>
    <cellStyle name="Обычный_Форма_22-2_1" xfId="763"/>
    <cellStyle name="Плохой 2" xfId="764"/>
    <cellStyle name="Пояснение 2" xfId="765"/>
    <cellStyle name="Примечание 2" xfId="766"/>
    <cellStyle name="Процентный 2" xfId="767"/>
    <cellStyle name="Процентный 2 2" xfId="768"/>
    <cellStyle name="Процентный 2 2 2" xfId="769"/>
    <cellStyle name="Процентный 2 2 2 2" xfId="770"/>
    <cellStyle name="Процентный 2 2 3" xfId="771"/>
    <cellStyle name="Процентный 2 2 3 2" xfId="772"/>
    <cellStyle name="Процентный 2 2 4" xfId="773"/>
    <cellStyle name="Процентный 2 3" xfId="774"/>
    <cellStyle name="Процентный 2 3 2" xfId="775"/>
    <cellStyle name="Процентный 2 3 2 2" xfId="776"/>
    <cellStyle name="Процентный 2 3 3" xfId="777"/>
    <cellStyle name="Процентный 2 4" xfId="778"/>
    <cellStyle name="Процентный 2 4 2" xfId="779"/>
    <cellStyle name="Процентный 2 5" xfId="780"/>
    <cellStyle name="Процентный 2 5 2" xfId="781"/>
    <cellStyle name="Процентный 2 5 3" xfId="782"/>
    <cellStyle name="Процентный 2 6" xfId="783"/>
    <cellStyle name="Связанная ячейка 2" xfId="784"/>
    <cellStyle name="Стиль 1" xfId="785"/>
    <cellStyle name="Текст предупреждения 2" xfId="786"/>
    <cellStyle name="Финансовый 2" xfId="787"/>
    <cellStyle name="Финансовый 2 2" xfId="788"/>
    <cellStyle name="Финансовый 2 2 2" xfId="789"/>
    <cellStyle name="Финансовый 2 2 2 2" xfId="790"/>
    <cellStyle name="Финансовый 2 2 2 2 2" xfId="791"/>
    <cellStyle name="Финансовый 2 2 2 2 3" xfId="792"/>
    <cellStyle name="Финансовый 2 2 2 3" xfId="793"/>
    <cellStyle name="Финансовый 2 2 3" xfId="794"/>
    <cellStyle name="Финансовый 2 2 4" xfId="795"/>
    <cellStyle name="Финансовый 2 3" xfId="796"/>
    <cellStyle name="Финансовый 2 3 2" xfId="797"/>
    <cellStyle name="Финансовый 2 3 2 2" xfId="798"/>
    <cellStyle name="Финансовый 2 3 2 2 2" xfId="799"/>
    <cellStyle name="Финансовый 2 3 2 2 3" xfId="800"/>
    <cellStyle name="Финансовый 2 3 2 3" xfId="801"/>
    <cellStyle name="Финансовый 2 3 2 3 2" xfId="802"/>
    <cellStyle name="Финансовый 2 3 2 4" xfId="803"/>
    <cellStyle name="Финансовый 2 3 2 4 2" xfId="804"/>
    <cellStyle name="Финансовый 2 3 2 4 3" xfId="805"/>
    <cellStyle name="Финансовый 2 3 2 5" xfId="806"/>
    <cellStyle name="Финансовый 2 3 2 6" xfId="807"/>
    <cellStyle name="Финансовый 2 3 3" xfId="808"/>
    <cellStyle name="Финансовый 2 3 3 2" xfId="809"/>
    <cellStyle name="Финансовый 2 3 3 2 2" xfId="810"/>
    <cellStyle name="Финансовый 2 3 3 2 2 2" xfId="811"/>
    <cellStyle name="Финансовый 2 3 3 2 2 3" xfId="812"/>
    <cellStyle name="Финансовый 2 3 3 2 3" xfId="813"/>
    <cellStyle name="Финансовый 2 3 3 3" xfId="814"/>
    <cellStyle name="Финансовый 2 3 3 4" xfId="815"/>
    <cellStyle name="Финансовый 2 3 4" xfId="816"/>
    <cellStyle name="Финансовый 2 3 4 2" xfId="817"/>
    <cellStyle name="Финансовый 2 3 5" xfId="818"/>
    <cellStyle name="Финансовый 2 3 5 2" xfId="819"/>
    <cellStyle name="Финансовый 2 3 5 3" xfId="820"/>
    <cellStyle name="Финансовый 2 3 6" xfId="821"/>
    <cellStyle name="Финансовый 2 3 7" xfId="822"/>
    <cellStyle name="Финансовый 2 4" xfId="823"/>
    <cellStyle name="Финансовый 2 4 2" xfId="824"/>
    <cellStyle name="Финансовый 2 4 2 2" xfId="825"/>
    <cellStyle name="Финансовый 2 4 3" xfId="826"/>
    <cellStyle name="Финансовый 2 5" xfId="827"/>
    <cellStyle name="Финансовый 2 5 2" xfId="828"/>
    <cellStyle name="Финансовый 2 5 2 2" xfId="829"/>
    <cellStyle name="Финансовый 2 5 2 3" xfId="830"/>
    <cellStyle name="Финансовый 2 5 3" xfId="831"/>
    <cellStyle name="Финансовый 2 5 3 2" xfId="832"/>
    <cellStyle name="Финансовый 2 5 4" xfId="833"/>
    <cellStyle name="Финансовый 2 5 4 2" xfId="834"/>
    <cellStyle name="Финансовый 2 5 4 3" xfId="835"/>
    <cellStyle name="Финансовый 2 5 5" xfId="836"/>
    <cellStyle name="Финансовый 2 5 6" xfId="837"/>
    <cellStyle name="Финансовый 2 6" xfId="838"/>
    <cellStyle name="Финансовый 2 6 2" xfId="839"/>
    <cellStyle name="Финансовый 2 7" xfId="840"/>
    <cellStyle name="Финансовый 2 7 2" xfId="841"/>
    <cellStyle name="Финансовый 2 7 3" xfId="842"/>
    <cellStyle name="Финансовый 2 8" xfId="843"/>
    <cellStyle name="Финансовый 2 9" xfId="844"/>
    <cellStyle name="Финансовый 3" xfId="845"/>
    <cellStyle name="Финансовый 3 2" xfId="846"/>
    <cellStyle name="Финансовый 3 2 2" xfId="847"/>
    <cellStyle name="Финансовый 3 2 2 2" xfId="848"/>
    <cellStyle name="Финансовый 3 2 3" xfId="849"/>
    <cellStyle name="Финансовый 3 3" xfId="850"/>
    <cellStyle name="Финансовый 3 3 2" xfId="851"/>
    <cellStyle name="Финансовый 3 4" xfId="852"/>
    <cellStyle name="Финансовый 4" xfId="853"/>
    <cellStyle name="Финансовый 4 2" xfId="854"/>
    <cellStyle name="Финансовый 4 2 2" xfId="855"/>
    <cellStyle name="Финансовый 4 3" xfId="856"/>
    <cellStyle name="Хороший 2" xfId="8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4"/>
  <sheetViews>
    <sheetView tabSelected="1" view="pageBreakPreview" topLeftCell="A472" zoomScaleNormal="70" zoomScaleSheetLayoutView="100" zoomScalePageLayoutView="70" workbookViewId="0">
      <selection activeCell="C479" sqref="C479"/>
    </sheetView>
  </sheetViews>
  <sheetFormatPr defaultColWidth="8.85546875" defaultRowHeight="15.75"/>
  <cols>
    <col min="1" max="1" width="5" style="3" customWidth="1"/>
    <col min="2" max="2" width="26.7109375" style="4" customWidth="1"/>
    <col min="3" max="3" width="43.7109375" style="4" customWidth="1"/>
    <col min="4" max="4" width="8.7109375" style="4" customWidth="1"/>
    <col min="5" max="5" width="12.28515625" style="4" customWidth="1"/>
    <col min="6" max="6" width="21.7109375" style="3" customWidth="1"/>
    <col min="7" max="7" width="11.5703125" style="197" customWidth="1"/>
    <col min="8" max="8" width="12.42578125" style="6" customWidth="1"/>
    <col min="9" max="9" width="14.140625" style="3" customWidth="1"/>
    <col min="10" max="10" width="44.5703125" style="7" customWidth="1"/>
    <col min="11" max="11" width="11.140625" style="2" customWidth="1"/>
    <col min="12" max="12" width="50.5703125" style="2" customWidth="1"/>
    <col min="13" max="16384" width="8.85546875" style="2"/>
  </cols>
  <sheetData>
    <row r="1" spans="2:10">
      <c r="F1" s="5"/>
      <c r="G1" s="167"/>
      <c r="I1" s="44"/>
      <c r="J1" s="34">
        <f ca="1">TODAY()</f>
        <v>45048</v>
      </c>
    </row>
    <row r="2" spans="2:10" ht="21" customHeight="1">
      <c r="B2" s="486" t="s">
        <v>680</v>
      </c>
      <c r="C2" s="486"/>
      <c r="D2" s="486"/>
      <c r="E2" s="486"/>
      <c r="F2" s="486"/>
      <c r="G2" s="486"/>
      <c r="H2" s="486"/>
      <c r="I2" s="486"/>
      <c r="J2" s="4"/>
    </row>
    <row r="3" spans="2:10" ht="47.25" customHeight="1">
      <c r="B3" s="487" t="s">
        <v>46</v>
      </c>
      <c r="C3" s="488"/>
      <c r="D3" s="266"/>
      <c r="E3" s="491" t="s">
        <v>33</v>
      </c>
      <c r="F3" s="493" t="s">
        <v>0</v>
      </c>
      <c r="G3" s="168" t="s">
        <v>9</v>
      </c>
      <c r="H3" s="484" t="s">
        <v>7</v>
      </c>
      <c r="I3" s="484"/>
      <c r="J3" s="4"/>
    </row>
    <row r="4" spans="2:10" ht="26.25" customHeight="1">
      <c r="B4" s="489"/>
      <c r="C4" s="490"/>
      <c r="D4" s="267"/>
      <c r="E4" s="492"/>
      <c r="F4" s="494"/>
      <c r="G4" s="169"/>
      <c r="H4" s="484"/>
      <c r="I4" s="484"/>
      <c r="J4" s="4"/>
    </row>
    <row r="5" spans="2:10">
      <c r="B5" s="31" t="s">
        <v>47</v>
      </c>
      <c r="C5" s="32"/>
      <c r="D5" s="32"/>
      <c r="E5" s="33">
        <f>E6+E7+E8+E9</f>
        <v>92</v>
      </c>
      <c r="F5" s="33">
        <f>F6+F7+F8+F9</f>
        <v>2413.8150000000001</v>
      </c>
      <c r="G5" s="170">
        <f>G6+G7+G8</f>
        <v>387.6</v>
      </c>
      <c r="H5" s="497">
        <f>H6+H7+H8+H9</f>
        <v>160</v>
      </c>
      <c r="I5" s="497"/>
      <c r="J5" s="4"/>
    </row>
    <row r="6" spans="2:10" ht="21" customHeight="1">
      <c r="B6" s="495" t="s">
        <v>31</v>
      </c>
      <c r="C6" s="496"/>
      <c r="D6" s="268"/>
      <c r="E6" s="28">
        <f>E22+F34</f>
        <v>83</v>
      </c>
      <c r="F6" s="28">
        <f>F22+G34</f>
        <v>1642.7300000000002</v>
      </c>
      <c r="G6" s="171">
        <f>G22+H34</f>
        <v>224.4</v>
      </c>
      <c r="H6" s="498">
        <f>H22+I34</f>
        <v>67</v>
      </c>
      <c r="I6" s="498"/>
      <c r="J6" s="4"/>
    </row>
    <row r="7" spans="2:10" ht="24.75" customHeight="1">
      <c r="B7" s="495" t="s">
        <v>32</v>
      </c>
      <c r="C7" s="496"/>
      <c r="D7" s="41"/>
      <c r="E7" s="42"/>
      <c r="F7" s="42"/>
      <c r="G7" s="172"/>
      <c r="H7" s="499"/>
      <c r="I7" s="499"/>
      <c r="J7" s="4"/>
    </row>
    <row r="8" spans="2:10">
      <c r="B8" s="495" t="s">
        <v>67</v>
      </c>
      <c r="C8" s="496"/>
      <c r="D8" s="268"/>
      <c r="E8" s="28">
        <v>9</v>
      </c>
      <c r="F8" s="28">
        <f>G456+G459+G460+G461+G462+G463+G465+G466+G467+G469+G470+G471+G472+G473+G474+G475+G476</f>
        <v>771.08499999999992</v>
      </c>
      <c r="G8" s="171">
        <f>H460+H461+H465+H466+H467+H470+H471+H472+H474+H475+H476</f>
        <v>163.19999999999999</v>
      </c>
      <c r="H8" s="499">
        <f>I456+I459+I460+I461+I463+I466+I467+I470+I471+I472+I473+I474+I475+I476</f>
        <v>93</v>
      </c>
      <c r="I8" s="499"/>
      <c r="J8" s="4"/>
    </row>
    <row r="9" spans="2:10">
      <c r="B9" s="495" t="s">
        <v>196</v>
      </c>
      <c r="C9" s="515"/>
      <c r="D9" s="271"/>
      <c r="E9" s="28"/>
      <c r="F9" s="28"/>
      <c r="G9" s="171"/>
      <c r="H9" s="500"/>
      <c r="I9" s="501"/>
      <c r="J9" s="4"/>
    </row>
    <row r="11" spans="2:10" ht="69" customHeight="1">
      <c r="B11" s="164"/>
      <c r="C11" s="217" t="s">
        <v>44</v>
      </c>
      <c r="D11" s="269"/>
      <c r="E11" s="217" t="s">
        <v>33</v>
      </c>
      <c r="F11" s="217" t="s">
        <v>0</v>
      </c>
      <c r="G11" s="173" t="s">
        <v>9</v>
      </c>
      <c r="H11" s="484" t="s">
        <v>7</v>
      </c>
      <c r="I11" s="484"/>
      <c r="J11" s="4"/>
    </row>
    <row r="12" spans="2:10">
      <c r="B12" s="94" t="s">
        <v>36</v>
      </c>
      <c r="C12" s="95">
        <f>E61+E76+E91+E95+E80+E100+E230+E434</f>
        <v>5940</v>
      </c>
      <c r="D12" s="95"/>
      <c r="E12" s="96">
        <v>10</v>
      </c>
      <c r="F12" s="201">
        <f>G61+G76+G91+G95+G80+G100+G230+G434</f>
        <v>83.7</v>
      </c>
      <c r="G12" s="174"/>
      <c r="H12" s="502">
        <f>I100</f>
        <v>3</v>
      </c>
      <c r="I12" s="502"/>
      <c r="J12" s="50"/>
    </row>
    <row r="13" spans="2:10">
      <c r="B13" s="97" t="s">
        <v>45</v>
      </c>
      <c r="C13" s="98">
        <f>E111+E178</f>
        <v>5400</v>
      </c>
      <c r="D13" s="98"/>
      <c r="E13" s="98">
        <v>3</v>
      </c>
      <c r="F13" s="175">
        <f>G111+G178</f>
        <v>188.1</v>
      </c>
      <c r="G13" s="175"/>
      <c r="H13" s="522">
        <v>0</v>
      </c>
      <c r="I13" s="522"/>
      <c r="J13" s="35"/>
    </row>
    <row r="14" spans="2:10">
      <c r="B14" s="93" t="s">
        <v>34</v>
      </c>
      <c r="C14" s="92">
        <f>E41+E58+E75+E77+E102+E147+E182+E183+E185+E186+E261+E288+E289+E301+E302+E303+E333+E423+E424+E433</f>
        <v>14650</v>
      </c>
      <c r="D14" s="92"/>
      <c r="E14" s="151">
        <v>23</v>
      </c>
      <c r="F14" s="143">
        <f>G41+G64+G58+G75+G77+G102+G147+G182+G183+G185+G186+G261+G288+G289+G301+G302+G303+G333+G422+G423+G424+G433</f>
        <v>113.45</v>
      </c>
      <c r="G14" s="176"/>
      <c r="H14" s="523">
        <f>I41+I288+I289+I333</f>
        <v>4</v>
      </c>
      <c r="I14" s="523"/>
      <c r="J14" s="50"/>
    </row>
    <row r="15" spans="2:10">
      <c r="B15" s="99" t="s">
        <v>35</v>
      </c>
      <c r="C15" s="100">
        <f>E55+E184</f>
        <v>1300</v>
      </c>
      <c r="D15" s="100"/>
      <c r="E15" s="152">
        <v>2</v>
      </c>
      <c r="F15" s="101">
        <f>G55+G184</f>
        <v>9.6999999999999993</v>
      </c>
      <c r="G15" s="177"/>
      <c r="H15" s="524">
        <v>0</v>
      </c>
      <c r="I15" s="524"/>
      <c r="J15" s="35"/>
    </row>
    <row r="16" spans="2:10">
      <c r="B16" s="102" t="s">
        <v>37</v>
      </c>
      <c r="C16" s="57">
        <f>E201</f>
        <v>0</v>
      </c>
      <c r="D16" s="57"/>
      <c r="E16" s="103">
        <v>1</v>
      </c>
      <c r="F16" s="178">
        <f>G201</f>
        <v>2.5</v>
      </c>
      <c r="G16" s="178"/>
      <c r="H16" s="525">
        <f>I201</f>
        <v>1</v>
      </c>
      <c r="I16" s="525"/>
      <c r="J16" s="35"/>
    </row>
    <row r="17" spans="1:10" ht="31.5">
      <c r="B17" s="104" t="s">
        <v>113</v>
      </c>
      <c r="C17" s="105">
        <v>0</v>
      </c>
      <c r="D17" s="105"/>
      <c r="E17" s="106">
        <v>0</v>
      </c>
      <c r="F17" s="107">
        <v>0</v>
      </c>
      <c r="G17" s="179"/>
      <c r="H17" s="503">
        <v>0</v>
      </c>
      <c r="I17" s="503"/>
      <c r="J17" s="35"/>
    </row>
    <row r="18" spans="1:10">
      <c r="B18" s="110" t="s">
        <v>114</v>
      </c>
      <c r="C18" s="111">
        <v>0</v>
      </c>
      <c r="D18" s="111"/>
      <c r="E18" s="118">
        <v>0</v>
      </c>
      <c r="F18" s="119">
        <v>0</v>
      </c>
      <c r="G18" s="180"/>
      <c r="H18" s="504">
        <v>0</v>
      </c>
      <c r="I18" s="504"/>
      <c r="J18" s="35"/>
    </row>
    <row r="19" spans="1:10">
      <c r="B19" s="164"/>
      <c r="C19" s="217"/>
      <c r="D19" s="269"/>
      <c r="E19" s="30"/>
      <c r="F19" s="29"/>
      <c r="G19" s="171"/>
      <c r="H19" s="460"/>
      <c r="I19" s="120"/>
      <c r="J19" s="120"/>
    </row>
    <row r="20" spans="1:10">
      <c r="B20" s="129" t="s">
        <v>42</v>
      </c>
      <c r="C20" s="130">
        <f>E79+E361+E362+E373+E386</f>
        <v>1600</v>
      </c>
      <c r="D20" s="130"/>
      <c r="E20" s="131">
        <v>3</v>
      </c>
      <c r="F20" s="132">
        <f>G79+G361+G362+G373+G386</f>
        <v>30.979999999999997</v>
      </c>
      <c r="G20" s="181"/>
      <c r="H20" s="519">
        <f>I79+I361+I362+I373+I386</f>
        <v>19</v>
      </c>
      <c r="I20" s="519"/>
      <c r="J20" s="4"/>
    </row>
    <row r="21" spans="1:10">
      <c r="B21" s="145" t="s">
        <v>120</v>
      </c>
      <c r="C21" s="145">
        <v>0</v>
      </c>
      <c r="D21" s="145"/>
      <c r="E21" s="205">
        <v>2</v>
      </c>
      <c r="F21" s="206">
        <f>G117+G146</f>
        <v>90</v>
      </c>
      <c r="G21" s="207">
        <f>H146</f>
        <v>18</v>
      </c>
      <c r="H21" s="520"/>
      <c r="I21" s="520"/>
      <c r="J21" s="4"/>
    </row>
    <row r="22" spans="1:10" s="21" customFormat="1">
      <c r="A22" s="3"/>
      <c r="B22" s="23" t="s">
        <v>48</v>
      </c>
      <c r="C22" s="217"/>
      <c r="D22" s="269"/>
      <c r="E22" s="33">
        <f>SUM(E12:E21)</f>
        <v>44</v>
      </c>
      <c r="F22" s="156">
        <f>SUM(F12:F21)</f>
        <v>518.43000000000006</v>
      </c>
      <c r="G22" s="170">
        <f>SUM(G12:G21)</f>
        <v>18</v>
      </c>
      <c r="H22" s="521">
        <f>SUM(H12:H21)</f>
        <v>27</v>
      </c>
      <c r="I22" s="521"/>
      <c r="J22" s="4"/>
    </row>
    <row r="23" spans="1:10">
      <c r="B23" s="36"/>
      <c r="C23" s="36"/>
      <c r="D23" s="36"/>
      <c r="E23" s="35"/>
      <c r="F23" s="35"/>
      <c r="G23" s="182"/>
      <c r="H23" s="35"/>
      <c r="I23" s="35"/>
      <c r="J23" s="4"/>
    </row>
    <row r="24" spans="1:10" ht="116.25" customHeight="1">
      <c r="B24" s="164" t="s">
        <v>50</v>
      </c>
      <c r="C24" s="217" t="s">
        <v>55</v>
      </c>
      <c r="D24" s="269"/>
      <c r="E24" s="217" t="s">
        <v>49</v>
      </c>
      <c r="F24" s="1" t="s">
        <v>38</v>
      </c>
      <c r="G24" s="173" t="s">
        <v>52</v>
      </c>
      <c r="H24" s="27" t="s">
        <v>9</v>
      </c>
      <c r="I24" s="217" t="s">
        <v>53</v>
      </c>
      <c r="J24" s="4"/>
    </row>
    <row r="25" spans="1:10" ht="20.25" customHeight="1">
      <c r="B25" s="164" t="s">
        <v>124</v>
      </c>
      <c r="C25" s="164"/>
      <c r="D25" s="164"/>
      <c r="E25" s="164"/>
      <c r="F25" s="39"/>
      <c r="G25" s="190"/>
      <c r="H25" s="24"/>
      <c r="I25" s="39"/>
      <c r="J25" s="4"/>
    </row>
    <row r="26" spans="1:10">
      <c r="B26" s="74" t="s">
        <v>39</v>
      </c>
      <c r="C26" s="218">
        <f>E26*1</f>
        <v>3232</v>
      </c>
      <c r="D26" s="222"/>
      <c r="E26" s="108">
        <f>D56+D57+D86+D155+D169+D170+D220++D228+D245+D259+D304+D332+D335+D336+D352+D407+D408+D409+D410+D430</f>
        <v>3232</v>
      </c>
      <c r="F26" s="218">
        <v>23</v>
      </c>
      <c r="G26" s="184">
        <f>G56+G57+G86+G155+G169+G170+G220++G228+G245+G259+G304+G332+G335+G336+G352+G407+G408+G409+G410+G430+G364</f>
        <v>937.9</v>
      </c>
      <c r="H26" s="108">
        <f>H259+H332+H407+H408+H409</f>
        <v>127.4</v>
      </c>
      <c r="I26" s="108">
        <f>I56+I86+I169+I170+I220+I335+I336+I430+I364+2</f>
        <v>27</v>
      </c>
      <c r="J26" s="4"/>
    </row>
    <row r="27" spans="1:10" ht="26.25" customHeight="1">
      <c r="B27" s="166" t="s">
        <v>40</v>
      </c>
      <c r="C27" s="58">
        <f>E27*0.6</f>
        <v>647.4</v>
      </c>
      <c r="D27" s="58"/>
      <c r="E27" s="58">
        <f>+D105+D87+D101+D131+D359</f>
        <v>1079</v>
      </c>
      <c r="F27" s="58">
        <v>8</v>
      </c>
      <c r="G27" s="185">
        <f>+G105+G87+G101+G131+G359</f>
        <v>89</v>
      </c>
      <c r="H27" s="109">
        <f>+H105+H87+H101+H359</f>
        <v>57</v>
      </c>
      <c r="I27" s="231">
        <f>I101+I105+I359</f>
        <v>8</v>
      </c>
      <c r="J27" s="4"/>
    </row>
    <row r="28" spans="1:10" ht="23.25" customHeight="1">
      <c r="B28" s="147" t="s">
        <v>65</v>
      </c>
      <c r="C28" s="146">
        <f>E28*0.6</f>
        <v>597</v>
      </c>
      <c r="D28" s="146"/>
      <c r="E28" s="112">
        <f>D65+D202+D229+D246+D260</f>
        <v>995</v>
      </c>
      <c r="F28" s="112">
        <v>6</v>
      </c>
      <c r="G28" s="186">
        <f>G65+G202+G229+G246+G260</f>
        <v>67.400000000000006</v>
      </c>
      <c r="H28" s="155">
        <v>0</v>
      </c>
      <c r="I28" s="155">
        <f>I202+I246</f>
        <v>2</v>
      </c>
      <c r="J28" s="4"/>
    </row>
    <row r="29" spans="1:10" ht="18.75" customHeight="1">
      <c r="B29" s="113" t="s">
        <v>101</v>
      </c>
      <c r="C29" s="114">
        <f>E300</f>
        <v>0</v>
      </c>
      <c r="D29" s="114"/>
      <c r="E29" s="114">
        <v>0</v>
      </c>
      <c r="F29" s="114">
        <v>0</v>
      </c>
      <c r="G29" s="187">
        <v>0</v>
      </c>
      <c r="H29" s="114"/>
      <c r="I29" s="204">
        <v>0</v>
      </c>
      <c r="J29" s="4"/>
    </row>
    <row r="30" spans="1:10" ht="31.5">
      <c r="B30" s="115" t="s">
        <v>43</v>
      </c>
      <c r="C30" s="116">
        <f>E30*0.1</f>
        <v>0</v>
      </c>
      <c r="D30" s="116"/>
      <c r="E30" s="116">
        <v>0</v>
      </c>
      <c r="F30" s="116">
        <v>0</v>
      </c>
      <c r="G30" s="188">
        <v>0</v>
      </c>
      <c r="H30" s="188">
        <v>0</v>
      </c>
      <c r="I30" s="117">
        <v>0</v>
      </c>
      <c r="J30" s="4"/>
    </row>
    <row r="31" spans="1:10">
      <c r="B31" s="52" t="s">
        <v>123</v>
      </c>
      <c r="C31" s="51"/>
      <c r="D31" s="51"/>
      <c r="E31" s="51"/>
      <c r="F31" s="51">
        <v>2</v>
      </c>
      <c r="G31" s="189">
        <f>G99+G452</f>
        <v>30</v>
      </c>
      <c r="H31" s="53">
        <f>H452</f>
        <v>22</v>
      </c>
      <c r="I31" s="53">
        <f>I452</f>
        <v>3</v>
      </c>
      <c r="J31" s="4"/>
    </row>
    <row r="32" spans="1:10">
      <c r="B32" s="23" t="s">
        <v>51</v>
      </c>
      <c r="C32" s="22">
        <f>SUM(C26:C31)</f>
        <v>4476.3999999999996</v>
      </c>
      <c r="D32" s="22"/>
      <c r="E32" s="26">
        <f>SUM(E26:E31)</f>
        <v>5306</v>
      </c>
      <c r="F32" s="25">
        <f>SUM(F26:F31)</f>
        <v>39</v>
      </c>
      <c r="G32" s="190">
        <f>SUM(G26:G31)</f>
        <v>1124.3000000000002</v>
      </c>
      <c r="H32" s="26">
        <f>SUM(H26:H31)</f>
        <v>206.4</v>
      </c>
      <c r="I32" s="26">
        <f>SUM(I26:I31)</f>
        <v>40</v>
      </c>
      <c r="J32" s="4"/>
    </row>
    <row r="33" spans="1:11" ht="27.75" customHeight="1">
      <c r="B33" s="148" t="s">
        <v>41</v>
      </c>
      <c r="C33" s="148"/>
      <c r="D33" s="148"/>
      <c r="E33" s="203"/>
      <c r="F33" s="149"/>
      <c r="G33" s="191"/>
      <c r="H33" s="150">
        <v>0</v>
      </c>
      <c r="I33" s="150"/>
      <c r="J33" s="4"/>
    </row>
    <row r="34" spans="1:11" ht="26.25" customHeight="1">
      <c r="B34" s="23" t="s">
        <v>51</v>
      </c>
      <c r="C34" s="22">
        <f>C32+C33</f>
        <v>4476.3999999999996</v>
      </c>
      <c r="D34" s="164"/>
      <c r="E34" s="232">
        <f>E32+E33</f>
        <v>5306</v>
      </c>
      <c r="F34" s="25">
        <f>SUM(F32:F33)</f>
        <v>39</v>
      </c>
      <c r="G34" s="190">
        <f>G32+G33</f>
        <v>1124.3000000000002</v>
      </c>
      <c r="H34" s="26">
        <f>H32+H33</f>
        <v>206.4</v>
      </c>
      <c r="I34" s="26">
        <f>I32+I33</f>
        <v>40</v>
      </c>
      <c r="J34" s="4"/>
    </row>
    <row r="35" spans="1:11">
      <c r="A35" s="516" t="s">
        <v>301</v>
      </c>
      <c r="B35" s="516"/>
      <c r="C35" s="516"/>
      <c r="D35" s="516"/>
      <c r="E35" s="516"/>
      <c r="F35" s="516"/>
      <c r="G35" s="516"/>
      <c r="H35" s="516"/>
      <c r="I35" s="516"/>
      <c r="J35" s="516"/>
    </row>
    <row r="36" spans="1:11" ht="15.75" customHeight="1">
      <c r="A36" s="484" t="s">
        <v>2</v>
      </c>
      <c r="B36" s="484" t="s">
        <v>4</v>
      </c>
      <c r="C36" s="484" t="s">
        <v>54</v>
      </c>
      <c r="D36" s="484" t="s">
        <v>369</v>
      </c>
      <c r="E36" s="484"/>
      <c r="F36" s="484" t="s">
        <v>5</v>
      </c>
      <c r="G36" s="517" t="s">
        <v>0</v>
      </c>
      <c r="H36" s="518"/>
      <c r="I36" s="484" t="s">
        <v>53</v>
      </c>
      <c r="J36" s="491" t="s">
        <v>8</v>
      </c>
      <c r="K36" s="491" t="s">
        <v>321</v>
      </c>
    </row>
    <row r="37" spans="1:11" ht="47.25" customHeight="1">
      <c r="A37" s="484"/>
      <c r="B37" s="484"/>
      <c r="C37" s="484"/>
      <c r="D37" s="269" t="s">
        <v>370</v>
      </c>
      <c r="E37" s="269" t="s">
        <v>371</v>
      </c>
      <c r="F37" s="484"/>
      <c r="G37" s="173" t="s">
        <v>6</v>
      </c>
      <c r="H37" s="11" t="s">
        <v>9</v>
      </c>
      <c r="I37" s="484"/>
      <c r="J37" s="492"/>
      <c r="K37" s="492"/>
    </row>
    <row r="38" spans="1:11">
      <c r="A38" s="224">
        <v>1</v>
      </c>
      <c r="B38" s="224">
        <v>2</v>
      </c>
      <c r="C38" s="224">
        <v>3</v>
      </c>
      <c r="D38" s="484">
        <v>4</v>
      </c>
      <c r="E38" s="484">
        <v>4</v>
      </c>
      <c r="F38" s="224">
        <v>5</v>
      </c>
      <c r="G38" s="1">
        <v>6</v>
      </c>
      <c r="H38" s="1">
        <v>7</v>
      </c>
      <c r="I38" s="224">
        <v>8</v>
      </c>
      <c r="J38" s="263">
        <v>9</v>
      </c>
      <c r="K38" s="37"/>
    </row>
    <row r="39" spans="1:11">
      <c r="A39" s="478" t="s">
        <v>10</v>
      </c>
      <c r="B39" s="478"/>
      <c r="C39" s="478"/>
      <c r="D39" s="478"/>
      <c r="E39" s="478"/>
      <c r="F39" s="478"/>
      <c r="G39" s="478"/>
      <c r="H39" s="478"/>
      <c r="I39" s="478"/>
      <c r="J39" s="479"/>
      <c r="K39" s="37"/>
    </row>
    <row r="40" spans="1:11">
      <c r="A40" s="480" t="s">
        <v>303</v>
      </c>
      <c r="B40" s="480"/>
      <c r="C40" s="480"/>
      <c r="D40" s="480"/>
      <c r="E40" s="480"/>
      <c r="F40" s="480"/>
      <c r="G40" s="480"/>
      <c r="H40" s="480"/>
      <c r="I40" s="480"/>
      <c r="J40" s="480"/>
      <c r="K40" s="37"/>
    </row>
    <row r="41" spans="1:11" ht="31.5">
      <c r="A41" s="223">
        <v>1</v>
      </c>
      <c r="B41" s="9" t="s">
        <v>571</v>
      </c>
      <c r="C41" s="93" t="s">
        <v>439</v>
      </c>
      <c r="D41" s="93"/>
      <c r="E41" s="93"/>
      <c r="F41" s="92">
        <v>2022</v>
      </c>
      <c r="G41" s="92">
        <v>3</v>
      </c>
      <c r="H41" s="396"/>
      <c r="I41" s="396">
        <v>1</v>
      </c>
      <c r="J41" s="164"/>
      <c r="K41" s="371">
        <v>1</v>
      </c>
    </row>
    <row r="42" spans="1:11">
      <c r="A42" s="22">
        <v>1</v>
      </c>
      <c r="B42" s="247" t="s">
        <v>11</v>
      </c>
      <c r="C42" s="209"/>
      <c r="D42" s="209"/>
      <c r="E42" s="223"/>
      <c r="F42" s="213"/>
      <c r="G42" s="248"/>
      <c r="H42" s="210"/>
      <c r="I42" s="223"/>
      <c r="J42" s="275"/>
      <c r="K42" s="37"/>
    </row>
    <row r="43" spans="1:11">
      <c r="A43" s="477" t="s">
        <v>304</v>
      </c>
      <c r="B43" s="476"/>
      <c r="C43" s="476"/>
      <c r="D43" s="476"/>
      <c r="E43" s="476"/>
      <c r="F43" s="476"/>
      <c r="G43" s="476"/>
      <c r="H43" s="476"/>
      <c r="I43" s="476"/>
      <c r="J43" s="476"/>
      <c r="K43" s="37"/>
    </row>
    <row r="44" spans="1:11">
      <c r="A44" s="223"/>
      <c r="B44" s="212" t="s">
        <v>302</v>
      </c>
      <c r="C44" s="209"/>
      <c r="D44" s="209"/>
      <c r="E44" s="223"/>
      <c r="F44" s="223"/>
      <c r="G44" s="139"/>
      <c r="H44" s="210"/>
      <c r="I44" s="223"/>
      <c r="J44" s="275"/>
      <c r="K44" s="37"/>
    </row>
    <row r="45" spans="1:11">
      <c r="A45" s="223"/>
      <c r="B45" s="247" t="s">
        <v>11</v>
      </c>
      <c r="C45" s="209"/>
      <c r="D45" s="209"/>
      <c r="E45" s="223"/>
      <c r="F45" s="223"/>
      <c r="G45" s="139"/>
      <c r="H45" s="210"/>
      <c r="I45" s="223"/>
      <c r="J45" s="275"/>
      <c r="K45" s="37"/>
    </row>
    <row r="46" spans="1:11" ht="15.75" customHeight="1">
      <c r="A46" s="480" t="s">
        <v>305</v>
      </c>
      <c r="B46" s="480"/>
      <c r="C46" s="480"/>
      <c r="D46" s="480"/>
      <c r="E46" s="480"/>
      <c r="F46" s="480"/>
      <c r="G46" s="480"/>
      <c r="H46" s="480"/>
      <c r="I46" s="480"/>
      <c r="J46" s="480"/>
      <c r="K46" s="413"/>
    </row>
    <row r="47" spans="1:11" ht="20.25" customHeight="1">
      <c r="A47" s="15"/>
      <c r="B47" s="164" t="s">
        <v>302</v>
      </c>
      <c r="C47" s="164"/>
      <c r="D47" s="164"/>
      <c r="E47" s="164"/>
      <c r="F47" s="39"/>
      <c r="G47" s="183"/>
      <c r="H47" s="24"/>
      <c r="I47" s="39"/>
      <c r="J47" s="344"/>
      <c r="K47" s="37"/>
    </row>
    <row r="48" spans="1:11">
      <c r="A48" s="22"/>
      <c r="B48" s="247" t="s">
        <v>11</v>
      </c>
      <c r="C48" s="209"/>
      <c r="D48" s="209"/>
      <c r="E48" s="273"/>
      <c r="F48" s="223"/>
      <c r="G48" s="248">
        <f>SUM(G41)</f>
        <v>3</v>
      </c>
      <c r="H48" s="272"/>
      <c r="I48" s="273">
        <f>SUM(I41)</f>
        <v>1</v>
      </c>
      <c r="J48" s="275"/>
      <c r="K48" s="37"/>
    </row>
    <row r="49" spans="1:11" ht="15.75" customHeight="1">
      <c r="A49" s="480" t="s">
        <v>306</v>
      </c>
      <c r="B49" s="480"/>
      <c r="C49" s="480"/>
      <c r="D49" s="480"/>
      <c r="E49" s="480"/>
      <c r="F49" s="480"/>
      <c r="G49" s="480"/>
      <c r="H49" s="480"/>
      <c r="I49" s="480"/>
      <c r="J49" s="480"/>
      <c r="K49" s="37"/>
    </row>
    <row r="50" spans="1:11" ht="15.75" customHeight="1">
      <c r="A50" s="15"/>
      <c r="B50" s="9" t="s">
        <v>302</v>
      </c>
      <c r="C50" s="15"/>
      <c r="D50" s="15"/>
      <c r="E50" s="15"/>
      <c r="F50" s="15"/>
      <c r="G50" s="15"/>
      <c r="H50" s="15"/>
      <c r="I50" s="15"/>
      <c r="J50" s="19"/>
      <c r="K50" s="37"/>
    </row>
    <row r="51" spans="1:11">
      <c r="A51" s="16"/>
      <c r="B51" s="17" t="s">
        <v>11</v>
      </c>
      <c r="C51" s="16"/>
      <c r="D51" s="16"/>
      <c r="E51" s="16"/>
      <c r="F51" s="223"/>
      <c r="G51" s="193"/>
      <c r="H51" s="18"/>
      <c r="I51" s="18"/>
      <c r="J51" s="19"/>
      <c r="K51" s="37"/>
    </row>
    <row r="52" spans="1:11" ht="18.75">
      <c r="A52" s="16">
        <v>1</v>
      </c>
      <c r="B52" s="17" t="s">
        <v>191</v>
      </c>
      <c r="C52" s="16"/>
      <c r="D52" s="16"/>
      <c r="E52" s="16">
        <f>E48+E50</f>
        <v>0</v>
      </c>
      <c r="F52" s="223"/>
      <c r="G52" s="193">
        <f>G48+G51</f>
        <v>3</v>
      </c>
      <c r="H52" s="18">
        <f>H48+H51</f>
        <v>0</v>
      </c>
      <c r="I52" s="273">
        <f>I48+I51</f>
        <v>1</v>
      </c>
      <c r="J52" s="19"/>
      <c r="K52" s="431">
        <v>1</v>
      </c>
    </row>
    <row r="53" spans="1:11" ht="15.75" customHeight="1">
      <c r="A53" s="479" t="s">
        <v>13</v>
      </c>
      <c r="B53" s="483"/>
      <c r="C53" s="483"/>
      <c r="D53" s="483"/>
      <c r="E53" s="483"/>
      <c r="F53" s="483"/>
      <c r="G53" s="483"/>
      <c r="H53" s="483"/>
      <c r="I53" s="483"/>
      <c r="J53" s="485"/>
      <c r="K53" s="37"/>
    </row>
    <row r="54" spans="1:11" ht="15.75" customHeight="1">
      <c r="A54" s="476" t="s">
        <v>307</v>
      </c>
      <c r="B54" s="476"/>
      <c r="C54" s="476"/>
      <c r="D54" s="476"/>
      <c r="E54" s="476"/>
      <c r="F54" s="476"/>
      <c r="G54" s="476"/>
      <c r="H54" s="476"/>
      <c r="I54" s="476"/>
      <c r="J54" s="476"/>
      <c r="K54" s="37"/>
    </row>
    <row r="55" spans="1:11" ht="32.25" customHeight="1">
      <c r="A55" s="208">
        <v>1</v>
      </c>
      <c r="B55" s="238" t="s">
        <v>208</v>
      </c>
      <c r="C55" s="99" t="s">
        <v>517</v>
      </c>
      <c r="D55" s="99"/>
      <c r="E55" s="100">
        <v>1000</v>
      </c>
      <c r="F55" s="100">
        <v>2022</v>
      </c>
      <c r="G55" s="100">
        <v>7</v>
      </c>
      <c r="H55" s="235"/>
      <c r="I55" s="235"/>
      <c r="J55" s="164" t="s">
        <v>518</v>
      </c>
      <c r="K55" s="371">
        <v>1</v>
      </c>
    </row>
    <row r="56" spans="1:11" ht="32.25" customHeight="1">
      <c r="A56" s="208">
        <v>2</v>
      </c>
      <c r="B56" s="238" t="s">
        <v>160</v>
      </c>
      <c r="C56" s="74" t="s">
        <v>207</v>
      </c>
      <c r="D56" s="222">
        <v>24</v>
      </c>
      <c r="E56" s="222"/>
      <c r="F56" s="222">
        <v>2022</v>
      </c>
      <c r="G56" s="222">
        <v>4</v>
      </c>
      <c r="H56" s="240"/>
      <c r="I56" s="325">
        <v>3</v>
      </c>
      <c r="J56" s="164" t="s">
        <v>519</v>
      </c>
      <c r="K56" s="371">
        <v>1</v>
      </c>
    </row>
    <row r="57" spans="1:11" ht="32.25" customHeight="1">
      <c r="A57" s="208">
        <v>3</v>
      </c>
      <c r="B57" s="238" t="s">
        <v>116</v>
      </c>
      <c r="C57" s="74" t="s">
        <v>209</v>
      </c>
      <c r="D57" s="222">
        <v>200</v>
      </c>
      <c r="E57" s="222"/>
      <c r="F57" s="222" t="s">
        <v>473</v>
      </c>
      <c r="G57" s="222">
        <v>50</v>
      </c>
      <c r="H57" s="240"/>
      <c r="I57" s="240"/>
      <c r="J57" s="164" t="s">
        <v>584</v>
      </c>
      <c r="K57" s="371">
        <v>1</v>
      </c>
    </row>
    <row r="58" spans="1:11" ht="32.25" customHeight="1">
      <c r="A58" s="239">
        <v>4</v>
      </c>
      <c r="B58" s="238" t="s">
        <v>117</v>
      </c>
      <c r="C58" s="93" t="s">
        <v>212</v>
      </c>
      <c r="D58" s="92"/>
      <c r="E58" s="92">
        <v>100</v>
      </c>
      <c r="F58" s="92" t="s">
        <v>473</v>
      </c>
      <c r="G58" s="92">
        <v>0.5</v>
      </c>
      <c r="H58" s="240"/>
      <c r="I58" s="240"/>
      <c r="J58" s="164" t="s">
        <v>499</v>
      </c>
      <c r="K58" s="371">
        <v>1</v>
      </c>
    </row>
    <row r="59" spans="1:11" ht="15.75" customHeight="1">
      <c r="A59" s="16">
        <v>4</v>
      </c>
      <c r="B59" s="40" t="s">
        <v>11</v>
      </c>
      <c r="C59" s="15"/>
      <c r="D59" s="16">
        <f>SUM(D55:D58)</f>
        <v>224</v>
      </c>
      <c r="E59" s="16">
        <f>E55</f>
        <v>1000</v>
      </c>
      <c r="F59" s="15"/>
      <c r="G59" s="16">
        <f>SUM(G55:G58)</f>
        <v>61.5</v>
      </c>
      <c r="H59" s="15"/>
      <c r="I59" s="15"/>
      <c r="J59" s="19"/>
      <c r="K59" s="37"/>
    </row>
    <row r="60" spans="1:11" ht="15.75" customHeight="1">
      <c r="A60" s="476" t="s">
        <v>308</v>
      </c>
      <c r="B60" s="476"/>
      <c r="C60" s="476"/>
      <c r="D60" s="476"/>
      <c r="E60" s="476"/>
      <c r="F60" s="476"/>
      <c r="G60" s="476"/>
      <c r="H60" s="476"/>
      <c r="I60" s="476"/>
      <c r="J60" s="476"/>
      <c r="K60" s="37"/>
    </row>
    <row r="61" spans="1:11" ht="19.5" customHeight="1">
      <c r="A61" s="15">
        <v>1</v>
      </c>
      <c r="B61" s="9" t="s">
        <v>128</v>
      </c>
      <c r="C61" s="94" t="s">
        <v>210</v>
      </c>
      <c r="D61" s="95"/>
      <c r="E61" s="95">
        <v>500</v>
      </c>
      <c r="F61" s="95" t="s">
        <v>227</v>
      </c>
      <c r="G61" s="95">
        <v>6</v>
      </c>
      <c r="H61" s="405"/>
      <c r="I61" s="405"/>
      <c r="J61" s="404" t="s">
        <v>582</v>
      </c>
      <c r="K61" s="371">
        <v>1</v>
      </c>
    </row>
    <row r="62" spans="1:11" ht="15.75" customHeight="1">
      <c r="A62" s="16">
        <v>1</v>
      </c>
      <c r="B62" s="40" t="s">
        <v>11</v>
      </c>
      <c r="C62" s="15"/>
      <c r="D62" s="15"/>
      <c r="E62" s="16">
        <f>E61</f>
        <v>500</v>
      </c>
      <c r="F62" s="15"/>
      <c r="G62" s="16">
        <f>G61</f>
        <v>6</v>
      </c>
      <c r="H62" s="15"/>
      <c r="I62" s="15"/>
      <c r="J62" s="15"/>
      <c r="K62" s="37"/>
    </row>
    <row r="63" spans="1:11" ht="15.75" customHeight="1">
      <c r="A63" s="473" t="s">
        <v>309</v>
      </c>
      <c r="B63" s="473"/>
      <c r="C63" s="473"/>
      <c r="D63" s="473"/>
      <c r="E63" s="473"/>
      <c r="F63" s="473"/>
      <c r="G63" s="473"/>
      <c r="H63" s="473"/>
      <c r="I63" s="473"/>
      <c r="J63" s="474"/>
      <c r="K63" s="37"/>
    </row>
    <row r="64" spans="1:11" ht="92.25" customHeight="1">
      <c r="A64" s="239"/>
      <c r="B64" s="238" t="s">
        <v>585</v>
      </c>
      <c r="C64" s="93" t="s">
        <v>206</v>
      </c>
      <c r="D64" s="92"/>
      <c r="E64" s="92">
        <v>1000</v>
      </c>
      <c r="F64" s="92">
        <v>2023</v>
      </c>
      <c r="G64" s="92">
        <v>4.5</v>
      </c>
      <c r="H64" s="240" t="s">
        <v>302</v>
      </c>
      <c r="I64" s="240" t="s">
        <v>302</v>
      </c>
      <c r="J64" s="404" t="s">
        <v>330</v>
      </c>
      <c r="K64" s="449" t="s">
        <v>653</v>
      </c>
    </row>
    <row r="65" spans="1:11" ht="64.5" customHeight="1">
      <c r="A65" s="239"/>
      <c r="B65" s="238" t="s">
        <v>117</v>
      </c>
      <c r="C65" s="147" t="s">
        <v>211</v>
      </c>
      <c r="D65" s="146">
        <v>70</v>
      </c>
      <c r="E65" s="146"/>
      <c r="F65" s="146">
        <v>2023</v>
      </c>
      <c r="G65" s="146">
        <v>3</v>
      </c>
      <c r="H65" s="240"/>
      <c r="I65" s="240"/>
      <c r="J65" s="164" t="s">
        <v>498</v>
      </c>
      <c r="K65" s="353">
        <v>0.2</v>
      </c>
    </row>
    <row r="66" spans="1:11">
      <c r="A66" s="16"/>
      <c r="B66" s="17" t="s">
        <v>11</v>
      </c>
      <c r="C66" s="16" t="s">
        <v>1</v>
      </c>
      <c r="D66" s="16"/>
      <c r="E66" s="16">
        <f>E64+E58</f>
        <v>1100</v>
      </c>
      <c r="F66" s="16" t="s">
        <v>1</v>
      </c>
      <c r="G66" s="193">
        <f>G56+G57+G64+G58</f>
        <v>59</v>
      </c>
      <c r="H66" s="18">
        <v>0</v>
      </c>
      <c r="I66" s="273">
        <f>SUM(I56:I56)</f>
        <v>3</v>
      </c>
      <c r="J66" s="19"/>
      <c r="K66" s="37"/>
    </row>
    <row r="67" spans="1:11">
      <c r="A67" s="477" t="s">
        <v>310</v>
      </c>
      <c r="B67" s="476"/>
      <c r="C67" s="476"/>
      <c r="D67" s="476"/>
      <c r="E67" s="476"/>
      <c r="F67" s="476"/>
      <c r="G67" s="476"/>
      <c r="H67" s="476"/>
      <c r="I67" s="476"/>
      <c r="J67" s="476"/>
      <c r="K67" s="37"/>
    </row>
    <row r="68" spans="1:11" ht="31.5">
      <c r="A68" s="163"/>
      <c r="B68" s="9" t="s">
        <v>204</v>
      </c>
      <c r="C68" s="97" t="s">
        <v>205</v>
      </c>
      <c r="D68" s="97"/>
      <c r="E68" s="98">
        <v>1000</v>
      </c>
      <c r="F68" s="57">
        <v>2023</v>
      </c>
      <c r="G68" s="98">
        <v>5</v>
      </c>
      <c r="H68" s="15"/>
      <c r="I68" s="15"/>
      <c r="J68" s="276" t="s">
        <v>330</v>
      </c>
      <c r="K68" s="353">
        <v>0.04</v>
      </c>
    </row>
    <row r="69" spans="1:11">
      <c r="A69" s="16"/>
      <c r="B69" s="259" t="s">
        <v>11</v>
      </c>
      <c r="C69" s="164"/>
      <c r="D69" s="164"/>
      <c r="E69" s="22"/>
      <c r="F69" s="264"/>
      <c r="G69" s="22"/>
      <c r="H69" s="133"/>
      <c r="I69" s="128"/>
      <c r="J69" s="277"/>
      <c r="K69" s="37"/>
    </row>
    <row r="70" spans="1:11">
      <c r="A70" s="16">
        <f>A59+A62+A66</f>
        <v>5</v>
      </c>
      <c r="B70" s="17" t="s">
        <v>191</v>
      </c>
      <c r="C70" s="16"/>
      <c r="D70" s="16">
        <f>D59</f>
        <v>224</v>
      </c>
      <c r="E70" s="16">
        <f>E59+E62</f>
        <v>1500</v>
      </c>
      <c r="F70" s="16"/>
      <c r="G70" s="193">
        <f>G59+G62</f>
        <v>67.5</v>
      </c>
      <c r="H70" s="18"/>
      <c r="I70" s="273">
        <f>I66+I69</f>
        <v>3</v>
      </c>
      <c r="J70" s="19"/>
      <c r="K70" s="432">
        <v>5</v>
      </c>
    </row>
    <row r="71" spans="1:11">
      <c r="A71" s="478" t="s">
        <v>14</v>
      </c>
      <c r="B71" s="478"/>
      <c r="C71" s="478"/>
      <c r="D71" s="478"/>
      <c r="E71" s="478"/>
      <c r="F71" s="478"/>
      <c r="G71" s="478"/>
      <c r="H71" s="478"/>
      <c r="I71" s="478"/>
      <c r="J71" s="479"/>
      <c r="K71" s="37"/>
    </row>
    <row r="72" spans="1:11" ht="15.75" customHeight="1">
      <c r="A72" s="473" t="s">
        <v>311</v>
      </c>
      <c r="B72" s="473"/>
      <c r="C72" s="473"/>
      <c r="D72" s="473"/>
      <c r="E72" s="473"/>
      <c r="F72" s="473"/>
      <c r="G72" s="473"/>
      <c r="H72" s="473"/>
      <c r="I72" s="473"/>
      <c r="J72" s="474"/>
      <c r="K72" s="37"/>
    </row>
    <row r="73" spans="1:11" ht="15.75" customHeight="1">
      <c r="A73" s="15">
        <v>1</v>
      </c>
      <c r="B73" s="164" t="s">
        <v>661</v>
      </c>
      <c r="C73" s="93" t="s">
        <v>662</v>
      </c>
      <c r="D73" s="92"/>
      <c r="E73" s="92">
        <v>1000</v>
      </c>
      <c r="F73" s="92" t="s">
        <v>227</v>
      </c>
      <c r="G73" s="92">
        <v>7.66</v>
      </c>
      <c r="H73" s="92">
        <v>4.5999999999999996</v>
      </c>
      <c r="I73" s="15">
        <v>1</v>
      </c>
      <c r="J73" s="407"/>
      <c r="K73" s="371">
        <v>1</v>
      </c>
    </row>
    <row r="74" spans="1:11" ht="15.75" customHeight="1">
      <c r="A74" s="15">
        <v>2</v>
      </c>
      <c r="B74" s="9" t="s">
        <v>663</v>
      </c>
      <c r="C74" s="144" t="s">
        <v>664</v>
      </c>
      <c r="D74" s="145"/>
      <c r="E74" s="145" t="s">
        <v>665</v>
      </c>
      <c r="F74" s="145" t="s">
        <v>198</v>
      </c>
      <c r="G74" s="145">
        <v>26</v>
      </c>
      <c r="H74" s="145">
        <v>19</v>
      </c>
      <c r="I74" s="15"/>
      <c r="J74" s="407"/>
      <c r="K74" s="371">
        <v>1</v>
      </c>
    </row>
    <row r="75" spans="1:11" ht="15.75" customHeight="1">
      <c r="A75" s="15">
        <v>3</v>
      </c>
      <c r="B75" s="9" t="s">
        <v>525</v>
      </c>
      <c r="C75" s="93" t="s">
        <v>243</v>
      </c>
      <c r="D75" s="92"/>
      <c r="E75" s="92">
        <v>300</v>
      </c>
      <c r="F75" s="92" t="s">
        <v>222</v>
      </c>
      <c r="G75" s="92">
        <v>3</v>
      </c>
      <c r="H75" s="92">
        <v>1.5</v>
      </c>
      <c r="I75" s="454"/>
      <c r="J75" s="19"/>
      <c r="K75" s="371">
        <v>1</v>
      </c>
    </row>
    <row r="76" spans="1:11" ht="18" customHeight="1">
      <c r="A76" s="15">
        <v>4</v>
      </c>
      <c r="B76" s="164" t="s">
        <v>233</v>
      </c>
      <c r="C76" s="94" t="s">
        <v>221</v>
      </c>
      <c r="D76" s="94"/>
      <c r="E76" s="95">
        <v>400</v>
      </c>
      <c r="F76" s="95" t="s">
        <v>227</v>
      </c>
      <c r="G76" s="95">
        <v>3</v>
      </c>
      <c r="H76" s="235"/>
      <c r="I76" s="241">
        <v>0</v>
      </c>
      <c r="J76" s="278" t="s">
        <v>450</v>
      </c>
      <c r="K76" s="371">
        <v>1</v>
      </c>
    </row>
    <row r="77" spans="1:11" ht="15.75" customHeight="1">
      <c r="A77" s="15">
        <v>5</v>
      </c>
      <c r="B77" s="164" t="s">
        <v>137</v>
      </c>
      <c r="C77" s="93" t="s">
        <v>520</v>
      </c>
      <c r="D77" s="92"/>
      <c r="E77" s="92">
        <v>1000</v>
      </c>
      <c r="F77" s="92" t="s">
        <v>573</v>
      </c>
      <c r="G77" s="92">
        <v>6</v>
      </c>
      <c r="H77" s="393"/>
      <c r="I77" s="241"/>
      <c r="J77" s="278"/>
      <c r="K77" s="371">
        <v>1</v>
      </c>
    </row>
    <row r="78" spans="1:11" ht="145.5" customHeight="1">
      <c r="A78" s="15">
        <v>6</v>
      </c>
      <c r="B78" s="164" t="s">
        <v>471</v>
      </c>
      <c r="C78" s="164" t="s">
        <v>474</v>
      </c>
      <c r="D78" s="223"/>
      <c r="E78" s="341">
        <v>100</v>
      </c>
      <c r="F78" s="341" t="s">
        <v>472</v>
      </c>
      <c r="G78" s="340">
        <v>120</v>
      </c>
      <c r="H78" s="340">
        <v>40</v>
      </c>
      <c r="I78" s="340">
        <v>13</v>
      </c>
      <c r="J78" s="311" t="s">
        <v>521</v>
      </c>
      <c r="K78" s="371">
        <v>1</v>
      </c>
    </row>
    <row r="79" spans="1:11" ht="32.25" customHeight="1">
      <c r="A79" s="15">
        <v>7</v>
      </c>
      <c r="B79" s="164" t="s">
        <v>237</v>
      </c>
      <c r="C79" s="160" t="s">
        <v>624</v>
      </c>
      <c r="D79" s="160"/>
      <c r="E79" s="159"/>
      <c r="F79" s="159">
        <v>2022</v>
      </c>
      <c r="G79" s="159">
        <v>12.6</v>
      </c>
      <c r="H79" s="235"/>
      <c r="I79" s="241">
        <v>3</v>
      </c>
      <c r="J79" s="278" t="s">
        <v>240</v>
      </c>
      <c r="K79" s="371">
        <v>1</v>
      </c>
    </row>
    <row r="80" spans="1:11" ht="21" customHeight="1">
      <c r="A80" s="15">
        <v>8</v>
      </c>
      <c r="B80" s="426" t="s">
        <v>523</v>
      </c>
      <c r="C80" s="94" t="s">
        <v>652</v>
      </c>
      <c r="D80" s="94"/>
      <c r="E80" s="95">
        <v>1000</v>
      </c>
      <c r="F80" s="95">
        <v>2022</v>
      </c>
      <c r="G80" s="95">
        <v>21</v>
      </c>
      <c r="H80" s="368">
        <v>10.5</v>
      </c>
      <c r="I80" s="241"/>
      <c r="J80" s="278" t="s">
        <v>524</v>
      </c>
      <c r="K80" s="371">
        <v>1</v>
      </c>
    </row>
    <row r="81" spans="1:11" ht="21" customHeight="1">
      <c r="A81" s="15">
        <v>9</v>
      </c>
      <c r="B81" s="453" t="s">
        <v>668</v>
      </c>
      <c r="C81" s="148" t="s">
        <v>669</v>
      </c>
      <c r="D81" s="203">
        <v>10</v>
      </c>
      <c r="E81" s="203"/>
      <c r="F81" s="203">
        <v>2022</v>
      </c>
      <c r="G81" s="203">
        <v>15</v>
      </c>
      <c r="H81" s="454"/>
      <c r="I81" s="241"/>
      <c r="J81" s="278"/>
      <c r="K81" s="371">
        <v>1</v>
      </c>
    </row>
    <row r="82" spans="1:11" ht="21" customHeight="1">
      <c r="A82" s="15">
        <v>10</v>
      </c>
      <c r="B82" s="453" t="s">
        <v>230</v>
      </c>
      <c r="C82" s="166" t="s">
        <v>670</v>
      </c>
      <c r="D82" s="58">
        <v>50</v>
      </c>
      <c r="E82" s="58"/>
      <c r="F82" s="58" t="s">
        <v>198</v>
      </c>
      <c r="G82" s="58">
        <v>4.4000000000000004</v>
      </c>
      <c r="H82" s="454">
        <v>4</v>
      </c>
      <c r="I82" s="241">
        <v>2</v>
      </c>
      <c r="J82" s="278"/>
      <c r="K82" s="371">
        <v>1</v>
      </c>
    </row>
    <row r="83" spans="1:11" ht="30.75" customHeight="1">
      <c r="A83" s="15">
        <v>11</v>
      </c>
      <c r="B83" s="453" t="s">
        <v>671</v>
      </c>
      <c r="C83" s="148" t="s">
        <v>672</v>
      </c>
      <c r="D83" s="203">
        <v>180</v>
      </c>
      <c r="E83" s="203"/>
      <c r="F83" s="203" t="s">
        <v>227</v>
      </c>
      <c r="G83" s="203">
        <v>5</v>
      </c>
      <c r="H83" s="454"/>
      <c r="I83" s="241">
        <v>2</v>
      </c>
      <c r="J83" s="278"/>
      <c r="K83" s="371">
        <v>1</v>
      </c>
    </row>
    <row r="84" spans="1:11" ht="15.75" customHeight="1">
      <c r="A84" s="16">
        <v>11</v>
      </c>
      <c r="B84" s="40" t="s">
        <v>11</v>
      </c>
      <c r="C84" s="15"/>
      <c r="D84" s="16">
        <f>SUM(D81:D83)</f>
        <v>240</v>
      </c>
      <c r="E84" s="16">
        <f>SUM(E73:E83)</f>
        <v>3800</v>
      </c>
      <c r="F84" s="15"/>
      <c r="G84" s="16">
        <f>SUM(G73:G83)</f>
        <v>223.66</v>
      </c>
      <c r="H84" s="16">
        <f>SUM(H73:H83)</f>
        <v>79.599999999999994</v>
      </c>
      <c r="I84" s="372">
        <f>SUM(I73:I83)</f>
        <v>21</v>
      </c>
      <c r="J84" s="19"/>
      <c r="K84" s="37"/>
    </row>
    <row r="85" spans="1:11" ht="15.75" customHeight="1">
      <c r="A85" s="473" t="s">
        <v>312</v>
      </c>
      <c r="B85" s="473"/>
      <c r="C85" s="473"/>
      <c r="D85" s="473"/>
      <c r="E85" s="473"/>
      <c r="F85" s="473"/>
      <c r="G85" s="473"/>
      <c r="H85" s="473"/>
      <c r="I85" s="473"/>
      <c r="J85" s="474"/>
      <c r="K85" s="37"/>
    </row>
    <row r="86" spans="1:11" ht="48" customHeight="1">
      <c r="A86" s="15">
        <v>1</v>
      </c>
      <c r="B86" s="236" t="s">
        <v>241</v>
      </c>
      <c r="C86" s="74" t="s">
        <v>242</v>
      </c>
      <c r="D86" s="222">
        <v>100</v>
      </c>
      <c r="E86" s="222"/>
      <c r="F86" s="315">
        <v>44713</v>
      </c>
      <c r="G86" s="184">
        <v>25</v>
      </c>
      <c r="H86" s="237"/>
      <c r="I86" s="241">
        <v>8</v>
      </c>
      <c r="J86" s="278" t="s">
        <v>463</v>
      </c>
      <c r="K86" s="356">
        <v>1</v>
      </c>
    </row>
    <row r="87" spans="1:11" ht="21" customHeight="1">
      <c r="A87" s="15">
        <v>2</v>
      </c>
      <c r="B87" s="369" t="s">
        <v>531</v>
      </c>
      <c r="C87" s="244" t="s">
        <v>532</v>
      </c>
      <c r="D87" s="58">
        <v>119</v>
      </c>
      <c r="E87" s="58"/>
      <c r="F87" s="58">
        <v>2022</v>
      </c>
      <c r="G87" s="58">
        <v>5</v>
      </c>
      <c r="H87" s="368"/>
      <c r="I87" s="241"/>
      <c r="J87" s="278" t="s">
        <v>533</v>
      </c>
      <c r="K87" s="356">
        <v>1</v>
      </c>
    </row>
    <row r="88" spans="1:11" ht="21" customHeight="1">
      <c r="A88" s="15">
        <v>3</v>
      </c>
      <c r="B88" s="455" t="s">
        <v>666</v>
      </c>
      <c r="C88" s="166" t="s">
        <v>667</v>
      </c>
      <c r="D88" s="58">
        <v>100</v>
      </c>
      <c r="E88" s="58"/>
      <c r="F88" s="58" t="s">
        <v>227</v>
      </c>
      <c r="G88" s="58">
        <v>4</v>
      </c>
      <c r="H88" s="454"/>
      <c r="I88" s="241">
        <v>2</v>
      </c>
      <c r="J88" s="278"/>
      <c r="K88" s="356">
        <v>1</v>
      </c>
    </row>
    <row r="89" spans="1:11" ht="15.75" customHeight="1">
      <c r="A89" s="16">
        <v>3</v>
      </c>
      <c r="B89" s="40" t="s">
        <v>11</v>
      </c>
      <c r="C89" s="15"/>
      <c r="D89" s="16">
        <f>SUM(D86:D88)</f>
        <v>319</v>
      </c>
      <c r="E89" s="15"/>
      <c r="F89" s="15"/>
      <c r="G89" s="193">
        <f>SUM(G86:G88)</f>
        <v>34</v>
      </c>
      <c r="H89" s="15"/>
      <c r="I89" s="372">
        <f>SUM(I86:I88)</f>
        <v>10</v>
      </c>
      <c r="J89" s="19"/>
      <c r="K89" s="37"/>
    </row>
    <row r="90" spans="1:11" ht="15.75" customHeight="1">
      <c r="A90" s="474" t="s">
        <v>313</v>
      </c>
      <c r="B90" s="475"/>
      <c r="C90" s="475"/>
      <c r="D90" s="475"/>
      <c r="E90" s="475"/>
      <c r="F90" s="475"/>
      <c r="G90" s="475"/>
      <c r="H90" s="475"/>
      <c r="I90" s="475"/>
      <c r="J90" s="475"/>
      <c r="K90" s="37"/>
    </row>
    <row r="91" spans="1:11" ht="99.75" customHeight="1">
      <c r="A91" s="370">
        <v>1</v>
      </c>
      <c r="B91" s="164" t="s">
        <v>220</v>
      </c>
      <c r="C91" s="94" t="s">
        <v>221</v>
      </c>
      <c r="D91" s="94"/>
      <c r="E91" s="95">
        <v>40</v>
      </c>
      <c r="F91" s="95">
        <v>2022</v>
      </c>
      <c r="G91" s="95">
        <v>4</v>
      </c>
      <c r="H91" s="235"/>
      <c r="I91" s="241">
        <v>0</v>
      </c>
      <c r="J91" s="278" t="s">
        <v>469</v>
      </c>
      <c r="K91" s="353">
        <v>0.7</v>
      </c>
    </row>
    <row r="92" spans="1:11" ht="31.5">
      <c r="A92" s="370"/>
      <c r="B92" s="164" t="s">
        <v>223</v>
      </c>
      <c r="C92" s="244" t="s">
        <v>224</v>
      </c>
      <c r="D92" s="58">
        <v>30</v>
      </c>
      <c r="E92" s="58"/>
      <c r="F92" s="57">
        <v>2023</v>
      </c>
      <c r="G92" s="58">
        <v>3</v>
      </c>
      <c r="H92" s="235">
        <v>1.5</v>
      </c>
      <c r="I92" s="241"/>
      <c r="J92" s="278" t="s">
        <v>449</v>
      </c>
      <c r="K92" s="353">
        <v>0.05</v>
      </c>
    </row>
    <row r="93" spans="1:11" ht="35.25" customHeight="1">
      <c r="A93" s="370"/>
      <c r="B93" s="164" t="s">
        <v>225</v>
      </c>
      <c r="C93" s="244" t="s">
        <v>226</v>
      </c>
      <c r="D93" s="58">
        <v>50</v>
      </c>
      <c r="E93" s="58"/>
      <c r="F93" s="57" t="s">
        <v>556</v>
      </c>
      <c r="G93" s="185">
        <v>3.2955000000000001</v>
      </c>
      <c r="H93" s="235">
        <v>3</v>
      </c>
      <c r="I93" s="241">
        <v>2</v>
      </c>
      <c r="J93" s="278" t="s">
        <v>448</v>
      </c>
      <c r="K93" s="353">
        <v>0.5</v>
      </c>
    </row>
    <row r="94" spans="1:11" ht="50.25" customHeight="1">
      <c r="A94" s="370">
        <v>3</v>
      </c>
      <c r="B94" s="164" t="s">
        <v>231</v>
      </c>
      <c r="C94" s="164" t="s">
        <v>232</v>
      </c>
      <c r="D94" s="164"/>
      <c r="E94" s="235">
        <v>20</v>
      </c>
      <c r="F94" s="235" t="s">
        <v>198</v>
      </c>
      <c r="G94" s="173">
        <v>32</v>
      </c>
      <c r="H94" s="235">
        <v>19</v>
      </c>
      <c r="I94" s="241">
        <v>7</v>
      </c>
      <c r="J94" s="278" t="s">
        <v>447</v>
      </c>
      <c r="K94" s="353">
        <v>0.97</v>
      </c>
    </row>
    <row r="95" spans="1:11">
      <c r="A95" s="370"/>
      <c r="B95" s="164" t="s">
        <v>235</v>
      </c>
      <c r="C95" s="94" t="s">
        <v>652</v>
      </c>
      <c r="D95" s="94"/>
      <c r="E95" s="95">
        <v>1000</v>
      </c>
      <c r="F95" s="95" t="s">
        <v>227</v>
      </c>
      <c r="G95" s="95">
        <v>19.7</v>
      </c>
      <c r="H95" s="235"/>
      <c r="I95" s="241">
        <v>0</v>
      </c>
      <c r="J95" s="278" t="s">
        <v>526</v>
      </c>
      <c r="K95" s="353">
        <v>0.8</v>
      </c>
    </row>
    <row r="96" spans="1:11" ht="31.5" customHeight="1">
      <c r="A96" s="370">
        <v>5</v>
      </c>
      <c r="B96" s="426" t="s">
        <v>461</v>
      </c>
      <c r="C96" s="164" t="s">
        <v>236</v>
      </c>
      <c r="D96" s="164"/>
      <c r="E96" s="235">
        <v>1.5</v>
      </c>
      <c r="F96" s="235" t="s">
        <v>222</v>
      </c>
      <c r="G96" s="173">
        <v>3</v>
      </c>
      <c r="H96" s="235"/>
      <c r="I96" s="241"/>
      <c r="J96" s="278" t="s">
        <v>460</v>
      </c>
      <c r="K96" s="353">
        <v>0.8</v>
      </c>
    </row>
    <row r="97" spans="1:11" ht="31.5">
      <c r="A97" s="370"/>
      <c r="B97" s="164" t="s">
        <v>237</v>
      </c>
      <c r="C97" s="160" t="s">
        <v>475</v>
      </c>
      <c r="D97" s="160"/>
      <c r="E97" s="159"/>
      <c r="F97" s="374" t="s">
        <v>238</v>
      </c>
      <c r="G97" s="159">
        <v>5.6</v>
      </c>
      <c r="H97" s="235"/>
      <c r="I97" s="241">
        <v>1</v>
      </c>
      <c r="J97" s="278" t="s">
        <v>527</v>
      </c>
      <c r="K97" s="353">
        <v>0</v>
      </c>
    </row>
    <row r="98" spans="1:11" ht="31.5">
      <c r="A98" s="370"/>
      <c r="B98" s="164" t="s">
        <v>237</v>
      </c>
      <c r="C98" s="160" t="s">
        <v>476</v>
      </c>
      <c r="D98" s="160"/>
      <c r="E98" s="159"/>
      <c r="F98" s="374" t="s">
        <v>258</v>
      </c>
      <c r="G98" s="159">
        <v>56.8</v>
      </c>
      <c r="H98" s="235"/>
      <c r="I98" s="241">
        <v>3</v>
      </c>
      <c r="J98" s="278" t="s">
        <v>528</v>
      </c>
      <c r="K98" s="353">
        <v>0</v>
      </c>
    </row>
    <row r="99" spans="1:11" ht="31.5">
      <c r="A99" s="370">
        <v>6</v>
      </c>
      <c r="B99" s="427" t="s">
        <v>244</v>
      </c>
      <c r="C99" s="52" t="s">
        <v>245</v>
      </c>
      <c r="D99" s="51">
        <v>180</v>
      </c>
      <c r="E99" s="51"/>
      <c r="F99" s="51" t="s">
        <v>227</v>
      </c>
      <c r="G99" s="51">
        <v>5</v>
      </c>
      <c r="H99" s="235"/>
      <c r="I99" s="241">
        <v>2</v>
      </c>
      <c r="J99" s="278"/>
      <c r="K99" s="311">
        <v>0.8</v>
      </c>
    </row>
    <row r="100" spans="1:11">
      <c r="A100" s="370">
        <v>7</v>
      </c>
      <c r="B100" s="427" t="s">
        <v>462</v>
      </c>
      <c r="C100" s="94" t="s">
        <v>221</v>
      </c>
      <c r="D100" s="94"/>
      <c r="E100" s="95">
        <v>1000</v>
      </c>
      <c r="F100" s="95">
        <v>2022</v>
      </c>
      <c r="G100" s="95">
        <v>15</v>
      </c>
      <c r="H100" s="336"/>
      <c r="I100" s="241">
        <v>3</v>
      </c>
      <c r="J100" s="278" t="s">
        <v>522</v>
      </c>
      <c r="K100" s="311">
        <v>1</v>
      </c>
    </row>
    <row r="101" spans="1:11">
      <c r="A101" s="370">
        <v>8</v>
      </c>
      <c r="B101" s="427" t="s">
        <v>529</v>
      </c>
      <c r="C101" s="244" t="s">
        <v>530</v>
      </c>
      <c r="D101" s="58">
        <v>300</v>
      </c>
      <c r="E101" s="58"/>
      <c r="F101" s="58">
        <v>2022</v>
      </c>
      <c r="G101" s="58">
        <v>27</v>
      </c>
      <c r="H101" s="368">
        <v>27</v>
      </c>
      <c r="I101" s="241">
        <v>2</v>
      </c>
      <c r="J101" s="278"/>
      <c r="K101" s="311">
        <v>0.9</v>
      </c>
    </row>
    <row r="102" spans="1:11">
      <c r="A102" s="392">
        <v>9</v>
      </c>
      <c r="B102" s="427" t="s">
        <v>569</v>
      </c>
      <c r="C102" s="93" t="s">
        <v>570</v>
      </c>
      <c r="D102" s="92"/>
      <c r="E102" s="92">
        <v>1000</v>
      </c>
      <c r="F102" s="92">
        <v>2022</v>
      </c>
      <c r="G102" s="92"/>
      <c r="H102" s="393"/>
      <c r="I102" s="241"/>
      <c r="J102" s="278"/>
      <c r="K102" s="311">
        <v>0.5</v>
      </c>
    </row>
    <row r="103" spans="1:11">
      <c r="A103" s="16">
        <v>9</v>
      </c>
      <c r="B103" s="243" t="s">
        <v>11</v>
      </c>
      <c r="C103" s="16"/>
      <c r="D103" s="16">
        <f>SUM(D91:D102)</f>
        <v>560</v>
      </c>
      <c r="E103" s="16">
        <f>E91+E94+E95+E80+E96+E100</f>
        <v>3061.5</v>
      </c>
      <c r="F103" s="16" t="s">
        <v>1</v>
      </c>
      <c r="G103" s="193">
        <f>SUM(G91:G102)</f>
        <v>174.3955</v>
      </c>
      <c r="H103" s="18">
        <f>SUM(H91:H102)</f>
        <v>50.5</v>
      </c>
      <c r="I103" s="373">
        <f>SUM(I91:I102)</f>
        <v>20</v>
      </c>
      <c r="J103" s="274"/>
      <c r="K103" s="264"/>
    </row>
    <row r="104" spans="1:11">
      <c r="A104" s="474" t="s">
        <v>314</v>
      </c>
      <c r="B104" s="475"/>
      <c r="C104" s="475"/>
      <c r="D104" s="475"/>
      <c r="E104" s="475"/>
      <c r="F104" s="475"/>
      <c r="G104" s="475"/>
      <c r="H104" s="475"/>
      <c r="I104" s="475"/>
      <c r="J104" s="475"/>
      <c r="K104" s="264"/>
    </row>
    <row r="105" spans="1:11" ht="31.5">
      <c r="A105" s="370">
        <v>1</v>
      </c>
      <c r="B105" s="164" t="s">
        <v>228</v>
      </c>
      <c r="C105" s="244" t="s">
        <v>229</v>
      </c>
      <c r="D105" s="58">
        <v>60</v>
      </c>
      <c r="E105" s="58"/>
      <c r="F105" s="58" t="s">
        <v>198</v>
      </c>
      <c r="G105" s="58">
        <v>4</v>
      </c>
      <c r="H105" s="235"/>
      <c r="I105" s="241">
        <v>2</v>
      </c>
      <c r="J105" s="278" t="s">
        <v>322</v>
      </c>
      <c r="K105" s="311">
        <v>0.8</v>
      </c>
    </row>
    <row r="106" spans="1:11" ht="19.5" customHeight="1">
      <c r="A106" s="370"/>
      <c r="B106" s="164" t="s">
        <v>625</v>
      </c>
      <c r="C106" s="147" t="s">
        <v>626</v>
      </c>
      <c r="D106" s="146">
        <v>100</v>
      </c>
      <c r="E106" s="146"/>
      <c r="F106" s="57" t="s">
        <v>258</v>
      </c>
      <c r="G106" s="146">
        <v>3</v>
      </c>
      <c r="H106" s="146"/>
      <c r="I106" s="146">
        <v>1</v>
      </c>
      <c r="J106" s="164" t="s">
        <v>627</v>
      </c>
      <c r="K106" s="311">
        <v>0.4</v>
      </c>
    </row>
    <row r="107" spans="1:11">
      <c r="A107" s="16">
        <v>1</v>
      </c>
      <c r="B107" s="17" t="s">
        <v>11</v>
      </c>
      <c r="C107" s="16"/>
      <c r="D107" s="16">
        <f>D105</f>
        <v>60</v>
      </c>
      <c r="E107" s="16"/>
      <c r="F107" s="16"/>
      <c r="G107" s="193">
        <f>G105</f>
        <v>4</v>
      </c>
      <c r="H107" s="18"/>
      <c r="I107" s="373">
        <f>I105</f>
        <v>2</v>
      </c>
      <c r="J107" s="263"/>
      <c r="K107" s="264"/>
    </row>
    <row r="108" spans="1:11">
      <c r="A108" s="122">
        <f>A84+A89</f>
        <v>14</v>
      </c>
      <c r="B108" s="17" t="s">
        <v>191</v>
      </c>
      <c r="C108" s="16"/>
      <c r="D108" s="16">
        <f>D89+D103+D107</f>
        <v>939</v>
      </c>
      <c r="E108" s="16">
        <f>E84+E103</f>
        <v>6861.5</v>
      </c>
      <c r="F108" s="16"/>
      <c r="G108" s="193">
        <f>G84+G89</f>
        <v>257.65999999999997</v>
      </c>
      <c r="H108" s="18">
        <f>H84+H103</f>
        <v>130.1</v>
      </c>
      <c r="I108" s="373">
        <f>I84+I89</f>
        <v>31</v>
      </c>
      <c r="J108" s="263"/>
      <c r="K108" s="433">
        <v>14</v>
      </c>
    </row>
    <row r="109" spans="1:11">
      <c r="A109" s="479" t="s">
        <v>15</v>
      </c>
      <c r="B109" s="483"/>
      <c r="C109" s="483"/>
      <c r="D109" s="483"/>
      <c r="E109" s="483"/>
      <c r="F109" s="483"/>
      <c r="G109" s="483"/>
      <c r="H109" s="483"/>
      <c r="I109" s="483"/>
      <c r="J109" s="483"/>
      <c r="K109" s="264"/>
    </row>
    <row r="110" spans="1:11" ht="15.75" customHeight="1">
      <c r="A110" s="473" t="s">
        <v>311</v>
      </c>
      <c r="B110" s="473"/>
      <c r="C110" s="473"/>
      <c r="D110" s="473"/>
      <c r="E110" s="473"/>
      <c r="F110" s="473"/>
      <c r="G110" s="473"/>
      <c r="H110" s="473"/>
      <c r="I110" s="473"/>
      <c r="J110" s="474"/>
      <c r="K110" s="264"/>
    </row>
    <row r="111" spans="1:11" ht="31.5">
      <c r="A111" s="15">
        <v>1</v>
      </c>
      <c r="B111" s="164" t="s">
        <v>68</v>
      </c>
      <c r="C111" s="97" t="s">
        <v>214</v>
      </c>
      <c r="D111" s="97"/>
      <c r="E111" s="98">
        <v>1200</v>
      </c>
      <c r="F111" s="98">
        <v>2022</v>
      </c>
      <c r="G111" s="98">
        <v>5</v>
      </c>
      <c r="H111" s="338"/>
      <c r="I111" s="457"/>
      <c r="J111" s="3" t="s">
        <v>400</v>
      </c>
      <c r="K111" s="356">
        <v>1</v>
      </c>
    </row>
    <row r="112" spans="1:11" ht="47.25">
      <c r="A112" s="15">
        <v>2</v>
      </c>
      <c r="B112" s="164" t="s">
        <v>163</v>
      </c>
      <c r="C112" s="164" t="s">
        <v>213</v>
      </c>
      <c r="D112" s="164"/>
      <c r="E112" s="456"/>
      <c r="F112" s="456">
        <v>2022</v>
      </c>
      <c r="G112" s="456">
        <v>60</v>
      </c>
      <c r="H112" s="456"/>
      <c r="I112" s="456"/>
      <c r="J112" s="39"/>
      <c r="K112" s="356">
        <v>1</v>
      </c>
    </row>
    <row r="113" spans="1:11" ht="31.5">
      <c r="A113" s="15">
        <v>3</v>
      </c>
      <c r="B113" s="164" t="s">
        <v>587</v>
      </c>
      <c r="C113" s="164" t="s">
        <v>673</v>
      </c>
      <c r="D113" s="164"/>
      <c r="E113" s="456"/>
      <c r="F113" s="456">
        <v>2022</v>
      </c>
      <c r="G113" s="456">
        <v>4</v>
      </c>
      <c r="H113" s="456"/>
      <c r="I113" s="456"/>
      <c r="J113" s="39"/>
      <c r="K113" s="356">
        <v>1</v>
      </c>
    </row>
    <row r="114" spans="1:11" ht="31.5">
      <c r="A114" s="464">
        <v>4</v>
      </c>
      <c r="B114" s="9" t="s">
        <v>587</v>
      </c>
      <c r="C114" s="93" t="s">
        <v>588</v>
      </c>
      <c r="D114" s="93"/>
      <c r="E114" s="92">
        <v>2500</v>
      </c>
      <c r="F114" s="92">
        <v>2022</v>
      </c>
      <c r="G114" s="92">
        <v>8</v>
      </c>
      <c r="H114" s="9"/>
      <c r="I114" s="9"/>
      <c r="J114" s="9"/>
      <c r="K114" s="356">
        <v>1</v>
      </c>
    </row>
    <row r="115" spans="1:11">
      <c r="A115" s="16">
        <v>4</v>
      </c>
      <c r="B115" s="40" t="s">
        <v>11</v>
      </c>
      <c r="C115" s="15"/>
      <c r="D115" s="15"/>
      <c r="E115" s="16">
        <f>SUM(E111:E114)</f>
        <v>3700</v>
      </c>
      <c r="F115" s="16"/>
      <c r="G115" s="16">
        <f>SUM(G111:G114)</f>
        <v>77</v>
      </c>
      <c r="H115" s="15"/>
      <c r="I115" s="15"/>
      <c r="J115" s="19"/>
      <c r="K115" s="264"/>
    </row>
    <row r="116" spans="1:11" ht="15.75" customHeight="1">
      <c r="A116" s="473" t="s">
        <v>312</v>
      </c>
      <c r="B116" s="473"/>
      <c r="C116" s="473"/>
      <c r="D116" s="473"/>
      <c r="E116" s="473"/>
      <c r="F116" s="473"/>
      <c r="G116" s="473"/>
      <c r="H116" s="473"/>
      <c r="I116" s="473"/>
      <c r="J116" s="474"/>
      <c r="K116" s="37"/>
    </row>
    <row r="117" spans="1:11" ht="47.25">
      <c r="A117" s="15">
        <v>1</v>
      </c>
      <c r="B117" s="164" t="s">
        <v>163</v>
      </c>
      <c r="C117" s="144" t="s">
        <v>213</v>
      </c>
      <c r="D117" s="144"/>
      <c r="E117" s="145"/>
      <c r="F117" s="145">
        <v>2022</v>
      </c>
      <c r="G117" s="145">
        <v>60</v>
      </c>
      <c r="H117" s="338"/>
      <c r="I117" s="307"/>
      <c r="J117" s="39" t="s">
        <v>399</v>
      </c>
      <c r="K117" s="356">
        <v>1</v>
      </c>
    </row>
    <row r="118" spans="1:11">
      <c r="A118" s="16">
        <v>1</v>
      </c>
      <c r="B118" s="40" t="s">
        <v>11</v>
      </c>
      <c r="C118" s="15"/>
      <c r="D118" s="15"/>
      <c r="E118" s="15"/>
      <c r="F118" s="15"/>
      <c r="G118" s="16">
        <f>SUM(G117)</f>
        <v>60</v>
      </c>
      <c r="H118" s="15"/>
      <c r="I118" s="15"/>
      <c r="J118" s="19"/>
      <c r="K118" s="37"/>
    </row>
    <row r="119" spans="1:11" ht="15.75" customHeight="1">
      <c r="A119" s="474" t="s">
        <v>313</v>
      </c>
      <c r="B119" s="475"/>
      <c r="C119" s="475"/>
      <c r="D119" s="475"/>
      <c r="E119" s="475"/>
      <c r="F119" s="475"/>
      <c r="G119" s="475"/>
      <c r="H119" s="475"/>
      <c r="I119" s="475"/>
      <c r="J119" s="475"/>
      <c r="K119" s="37"/>
    </row>
    <row r="120" spans="1:11" ht="63">
      <c r="A120" s="19"/>
      <c r="B120" s="164" t="s">
        <v>215</v>
      </c>
      <c r="C120" s="147" t="s">
        <v>651</v>
      </c>
      <c r="D120" s="146">
        <v>200</v>
      </c>
      <c r="E120" s="146"/>
      <c r="F120" s="57">
        <v>2023</v>
      </c>
      <c r="G120" s="146">
        <v>4</v>
      </c>
      <c r="H120" s="338"/>
      <c r="I120" s="307"/>
      <c r="J120" s="307"/>
      <c r="K120" s="311" t="s">
        <v>650</v>
      </c>
    </row>
    <row r="121" spans="1:11" ht="31.5">
      <c r="A121" s="19"/>
      <c r="B121" s="164" t="s">
        <v>401</v>
      </c>
      <c r="C121" s="93" t="s">
        <v>112</v>
      </c>
      <c r="D121" s="93"/>
      <c r="E121" s="92">
        <v>1000</v>
      </c>
      <c r="F121" s="57">
        <v>2023</v>
      </c>
      <c r="G121" s="92">
        <v>5</v>
      </c>
      <c r="H121" s="164"/>
      <c r="I121" s="307"/>
      <c r="J121" s="307"/>
      <c r="K121" s="311"/>
    </row>
    <row r="122" spans="1:11" ht="31.5">
      <c r="A122" s="19"/>
      <c r="B122" s="164" t="s">
        <v>402</v>
      </c>
      <c r="C122" s="93" t="s">
        <v>112</v>
      </c>
      <c r="D122" s="93"/>
      <c r="E122" s="92">
        <v>1000</v>
      </c>
      <c r="F122" s="57">
        <v>2023</v>
      </c>
      <c r="G122" s="92">
        <v>9</v>
      </c>
      <c r="H122" s="338"/>
      <c r="I122" s="307"/>
      <c r="J122" s="307"/>
      <c r="K122" s="311"/>
    </row>
    <row r="123" spans="1:11">
      <c r="A123" s="16"/>
      <c r="B123" s="17" t="s">
        <v>11</v>
      </c>
      <c r="C123" s="16" t="s">
        <v>1</v>
      </c>
      <c r="D123" s="16">
        <f>0</f>
        <v>0</v>
      </c>
      <c r="E123" s="16"/>
      <c r="F123" s="16" t="s">
        <v>1</v>
      </c>
      <c r="G123" s="193"/>
      <c r="H123" s="18">
        <f>SUM(I117:I122)</f>
        <v>0</v>
      </c>
      <c r="I123" s="273">
        <f>SUM(J117:J122)</f>
        <v>0</v>
      </c>
      <c r="J123" s="19"/>
      <c r="K123" s="37"/>
    </row>
    <row r="124" spans="1:11" ht="15.75" customHeight="1">
      <c r="A124" s="474" t="s">
        <v>586</v>
      </c>
      <c r="B124" s="475"/>
      <c r="C124" s="475"/>
      <c r="D124" s="475"/>
      <c r="E124" s="475"/>
      <c r="F124" s="475"/>
      <c r="G124" s="475"/>
      <c r="H124" s="475"/>
      <c r="I124" s="475"/>
      <c r="J124" s="475"/>
      <c r="K124" s="37"/>
    </row>
    <row r="125" spans="1:11" ht="15.75" customHeight="1">
      <c r="A125" s="19"/>
      <c r="B125" s="164" t="s">
        <v>216</v>
      </c>
      <c r="C125" s="74" t="s">
        <v>111</v>
      </c>
      <c r="D125" s="222">
        <v>100</v>
      </c>
      <c r="E125" s="222"/>
      <c r="F125" s="57">
        <v>2023</v>
      </c>
      <c r="G125" s="222">
        <v>7</v>
      </c>
      <c r="H125" s="339"/>
      <c r="I125" s="15"/>
      <c r="J125" s="15"/>
      <c r="K125" s="37"/>
    </row>
    <row r="126" spans="1:11" ht="15.75" customHeight="1">
      <c r="A126" s="19"/>
      <c r="B126" s="164" t="s">
        <v>403</v>
      </c>
      <c r="C126" s="166" t="s">
        <v>404</v>
      </c>
      <c r="D126" s="58">
        <v>100</v>
      </c>
      <c r="E126" s="58"/>
      <c r="F126" s="57">
        <v>2023</v>
      </c>
      <c r="G126" s="58">
        <v>5</v>
      </c>
      <c r="H126" s="15"/>
      <c r="I126" s="15"/>
      <c r="J126" s="72"/>
      <c r="K126" s="37"/>
    </row>
    <row r="127" spans="1:11" ht="18" customHeight="1">
      <c r="A127" s="122"/>
      <c r="B127" s="23" t="s">
        <v>11</v>
      </c>
      <c r="C127" s="9"/>
      <c r="D127" s="16"/>
      <c r="E127" s="15"/>
      <c r="F127" s="15"/>
      <c r="G127" s="193"/>
      <c r="H127" s="18">
        <v>0</v>
      </c>
      <c r="I127" s="15"/>
      <c r="J127" s="72"/>
      <c r="K127" s="37"/>
    </row>
    <row r="128" spans="1:11" ht="20.25" customHeight="1">
      <c r="A128" s="16">
        <f>A115+A118</f>
        <v>5</v>
      </c>
      <c r="B128" s="17" t="s">
        <v>12</v>
      </c>
      <c r="C128" s="16"/>
      <c r="D128" s="16"/>
      <c r="E128" s="16">
        <f>E115</f>
        <v>3700</v>
      </c>
      <c r="F128" s="16"/>
      <c r="G128" s="193">
        <f>G115+G118</f>
        <v>137</v>
      </c>
      <c r="H128" s="18">
        <f>H123+H127</f>
        <v>0</v>
      </c>
      <c r="I128" s="273"/>
      <c r="J128" s="19"/>
      <c r="K128" s="433">
        <v>5</v>
      </c>
    </row>
    <row r="129" spans="1:11" ht="15.75" customHeight="1">
      <c r="A129" s="479" t="s">
        <v>16</v>
      </c>
      <c r="B129" s="483"/>
      <c r="C129" s="483"/>
      <c r="D129" s="483"/>
      <c r="E129" s="483"/>
      <c r="F129" s="483"/>
      <c r="G129" s="483"/>
      <c r="H129" s="483"/>
      <c r="I129" s="483"/>
      <c r="J129" s="483"/>
      <c r="K129" s="37"/>
    </row>
    <row r="130" spans="1:11" ht="15.75" customHeight="1">
      <c r="A130" s="473" t="s">
        <v>311</v>
      </c>
      <c r="B130" s="473"/>
      <c r="C130" s="473"/>
      <c r="D130" s="473"/>
      <c r="E130" s="473"/>
      <c r="F130" s="473"/>
      <c r="G130" s="473"/>
      <c r="H130" s="473"/>
      <c r="I130" s="473"/>
      <c r="J130" s="474"/>
      <c r="K130" s="37"/>
    </row>
    <row r="131" spans="1:11" ht="15.75" customHeight="1">
      <c r="A131" s="15">
        <v>1</v>
      </c>
      <c r="B131" s="9" t="s">
        <v>590</v>
      </c>
      <c r="C131" s="166" t="s">
        <v>591</v>
      </c>
      <c r="D131" s="58">
        <v>300</v>
      </c>
      <c r="E131" s="58"/>
      <c r="F131" s="58">
        <v>2022</v>
      </c>
      <c r="G131" s="58">
        <v>8</v>
      </c>
      <c r="H131" s="15">
        <v>0</v>
      </c>
      <c r="I131" s="15">
        <v>0</v>
      </c>
      <c r="J131" s="407" t="s">
        <v>592</v>
      </c>
      <c r="K131" s="356">
        <v>1</v>
      </c>
    </row>
    <row r="132" spans="1:11" ht="300" customHeight="1">
      <c r="A132" s="15">
        <v>2</v>
      </c>
      <c r="B132" s="262" t="s">
        <v>316</v>
      </c>
      <c r="C132" s="15" t="s">
        <v>317</v>
      </c>
      <c r="D132" s="15"/>
      <c r="E132" s="260" t="s">
        <v>318</v>
      </c>
      <c r="F132" s="15">
        <v>2022</v>
      </c>
      <c r="G132" s="123">
        <v>56</v>
      </c>
      <c r="H132" s="15">
        <v>0</v>
      </c>
      <c r="I132" s="261">
        <v>10</v>
      </c>
      <c r="J132" s="279" t="s">
        <v>589</v>
      </c>
      <c r="K132" s="356">
        <v>1</v>
      </c>
    </row>
    <row r="133" spans="1:11" ht="15.75" customHeight="1">
      <c r="A133" s="16">
        <v>2</v>
      </c>
      <c r="B133" s="40" t="s">
        <v>11</v>
      </c>
      <c r="C133" s="15"/>
      <c r="D133" s="16">
        <f>SUM(D131)</f>
        <v>300</v>
      </c>
      <c r="E133" s="16">
        <f>SUM(E131)</f>
        <v>0</v>
      </c>
      <c r="F133" s="16"/>
      <c r="G133" s="16">
        <f>SUM(G131:G132)</f>
        <v>64</v>
      </c>
      <c r="H133" s="15"/>
      <c r="I133" s="16">
        <f>SUM(I131:I132)</f>
        <v>10</v>
      </c>
      <c r="J133" s="19"/>
      <c r="K133" s="37"/>
    </row>
    <row r="134" spans="1:11" ht="15.75" customHeight="1">
      <c r="A134" s="473" t="s">
        <v>312</v>
      </c>
      <c r="B134" s="473"/>
      <c r="C134" s="473"/>
      <c r="D134" s="473"/>
      <c r="E134" s="473"/>
      <c r="F134" s="473"/>
      <c r="G134" s="473"/>
      <c r="H134" s="473"/>
      <c r="I134" s="473"/>
      <c r="J134" s="474"/>
      <c r="K134" s="37"/>
    </row>
    <row r="135" spans="1:11" ht="15.75" customHeight="1">
      <c r="A135" s="15"/>
      <c r="B135" s="9" t="s">
        <v>302</v>
      </c>
      <c r="C135" s="15"/>
      <c r="D135" s="15"/>
      <c r="E135" s="15"/>
      <c r="F135" s="15"/>
      <c r="G135" s="15"/>
      <c r="H135" s="15"/>
      <c r="I135" s="15"/>
      <c r="J135" s="19"/>
      <c r="K135" s="37"/>
    </row>
    <row r="136" spans="1:11" ht="15.75" customHeight="1">
      <c r="A136" s="15"/>
      <c r="B136" s="40" t="s">
        <v>11</v>
      </c>
      <c r="C136" s="15"/>
      <c r="D136" s="15"/>
      <c r="E136" s="15"/>
      <c r="F136" s="15"/>
      <c r="G136" s="15"/>
      <c r="H136" s="15"/>
      <c r="I136" s="15"/>
      <c r="J136" s="19"/>
      <c r="K136" s="37"/>
    </row>
    <row r="137" spans="1:11" ht="15.75" customHeight="1">
      <c r="A137" s="474" t="s">
        <v>313</v>
      </c>
      <c r="B137" s="475"/>
      <c r="C137" s="475"/>
      <c r="D137" s="475"/>
      <c r="E137" s="475"/>
      <c r="F137" s="475"/>
      <c r="G137" s="475"/>
      <c r="H137" s="475"/>
      <c r="I137" s="475"/>
      <c r="J137" s="475"/>
      <c r="K137" s="37"/>
    </row>
    <row r="138" spans="1:11">
      <c r="A138" s="15"/>
      <c r="B138" s="37" t="s">
        <v>302</v>
      </c>
      <c r="C138" s="37"/>
      <c r="D138" s="37"/>
      <c r="E138" s="37"/>
      <c r="F138" s="37"/>
      <c r="G138" s="37"/>
      <c r="H138" s="37"/>
      <c r="I138" s="37"/>
      <c r="J138" s="2"/>
    </row>
    <row r="139" spans="1:11">
      <c r="A139" s="16"/>
      <c r="B139" s="13" t="s">
        <v>11</v>
      </c>
      <c r="C139" s="12" t="s">
        <v>1</v>
      </c>
      <c r="D139" s="12"/>
      <c r="E139" s="12">
        <v>0</v>
      </c>
      <c r="F139" s="12" t="s">
        <v>1</v>
      </c>
      <c r="G139" s="192">
        <v>0</v>
      </c>
      <c r="H139" s="14">
        <f>SUM(H132:H132)</f>
        <v>0</v>
      </c>
      <c r="I139" s="459">
        <f>SUM(I132:I132)</f>
        <v>10</v>
      </c>
      <c r="J139" s="280"/>
      <c r="K139" s="37"/>
    </row>
    <row r="140" spans="1:11">
      <c r="A140" s="474" t="s">
        <v>315</v>
      </c>
      <c r="B140" s="475"/>
      <c r="C140" s="475"/>
      <c r="D140" s="475"/>
      <c r="E140" s="475"/>
      <c r="F140" s="475"/>
      <c r="G140" s="475"/>
      <c r="H140" s="475"/>
      <c r="I140" s="475"/>
      <c r="J140" s="475"/>
      <c r="K140" s="37"/>
    </row>
    <row r="141" spans="1:11" ht="47.25">
      <c r="A141" s="19"/>
      <c r="B141" s="164" t="s">
        <v>261</v>
      </c>
      <c r="C141" s="164" t="s">
        <v>259</v>
      </c>
      <c r="D141" s="164"/>
      <c r="E141" s="224"/>
      <c r="F141" s="57">
        <v>2023</v>
      </c>
      <c r="G141" s="173">
        <v>2</v>
      </c>
      <c r="H141" s="224"/>
      <c r="I141" s="224"/>
      <c r="J141" s="278" t="s">
        <v>260</v>
      </c>
      <c r="K141" s="37"/>
    </row>
    <row r="142" spans="1:11">
      <c r="A142" s="19"/>
      <c r="B142" s="17" t="s">
        <v>11</v>
      </c>
      <c r="C142" s="15"/>
      <c r="D142" s="15"/>
      <c r="E142" s="135"/>
      <c r="F142" s="224"/>
      <c r="G142" s="193"/>
      <c r="H142" s="137">
        <f>SUM(H141:H141)</f>
        <v>0</v>
      </c>
      <c r="I142" s="137">
        <f>SUM(I141:I141)</f>
        <v>0</v>
      </c>
      <c r="J142" s="19"/>
      <c r="K142" s="37"/>
    </row>
    <row r="143" spans="1:11">
      <c r="A143" s="122">
        <v>2</v>
      </c>
      <c r="B143" s="40" t="s">
        <v>12</v>
      </c>
      <c r="C143" s="16" t="s">
        <v>1</v>
      </c>
      <c r="D143" s="16">
        <f>D133</f>
        <v>300</v>
      </c>
      <c r="E143" s="16">
        <f>E133+E139</f>
        <v>0</v>
      </c>
      <c r="F143" s="136" t="s">
        <v>1</v>
      </c>
      <c r="G143" s="193">
        <f>G133+G139</f>
        <v>64</v>
      </c>
      <c r="H143" s="137">
        <f>H139+H142</f>
        <v>0</v>
      </c>
      <c r="I143" s="273">
        <f>I139</f>
        <v>10</v>
      </c>
      <c r="J143" s="19"/>
      <c r="K143" s="433">
        <v>2</v>
      </c>
    </row>
    <row r="144" spans="1:11">
      <c r="A144" s="479" t="s">
        <v>3</v>
      </c>
      <c r="B144" s="483"/>
      <c r="C144" s="483"/>
      <c r="D144" s="483"/>
      <c r="E144" s="483"/>
      <c r="F144" s="483"/>
      <c r="G144" s="483"/>
      <c r="H144" s="483"/>
      <c r="I144" s="483"/>
      <c r="J144" s="483"/>
      <c r="K144" s="37"/>
    </row>
    <row r="145" spans="1:12" ht="15.75" customHeight="1">
      <c r="A145" s="473" t="s">
        <v>311</v>
      </c>
      <c r="B145" s="473"/>
      <c r="C145" s="473"/>
      <c r="D145" s="473"/>
      <c r="E145" s="473"/>
      <c r="F145" s="473"/>
      <c r="G145" s="473"/>
      <c r="H145" s="473"/>
      <c r="I145" s="473"/>
      <c r="J145" s="474"/>
      <c r="K145" s="37"/>
    </row>
    <row r="146" spans="1:12" ht="31.5">
      <c r="A146" s="208">
        <v>1</v>
      </c>
      <c r="B146" s="127" t="s">
        <v>256</v>
      </c>
      <c r="C146" s="144" t="s">
        <v>246</v>
      </c>
      <c r="D146" s="144"/>
      <c r="E146" s="144"/>
      <c r="F146" s="145">
        <v>2022</v>
      </c>
      <c r="G146" s="145">
        <v>30</v>
      </c>
      <c r="H146" s="375">
        <v>18</v>
      </c>
      <c r="I146" s="128"/>
      <c r="J146" s="275" t="s">
        <v>534</v>
      </c>
      <c r="K146" s="355">
        <v>1</v>
      </c>
    </row>
    <row r="147" spans="1:12">
      <c r="A147" s="208">
        <v>2</v>
      </c>
      <c r="B147" s="127" t="s">
        <v>594</v>
      </c>
      <c r="C147" s="93" t="s">
        <v>243</v>
      </c>
      <c r="D147" s="93"/>
      <c r="E147" s="93"/>
      <c r="F147" s="92">
        <v>2022</v>
      </c>
      <c r="G147" s="92">
        <v>3</v>
      </c>
      <c r="H147" s="375"/>
      <c r="I147" s="128"/>
      <c r="J147" s="275" t="s">
        <v>534</v>
      </c>
      <c r="K147" s="355">
        <v>1</v>
      </c>
    </row>
    <row r="148" spans="1:12">
      <c r="A148" s="16">
        <v>2</v>
      </c>
      <c r="B148" s="40" t="s">
        <v>11</v>
      </c>
      <c r="C148" s="15"/>
      <c r="D148" s="15"/>
      <c r="E148" s="15"/>
      <c r="F148" s="15"/>
      <c r="G148" s="16">
        <f>G146+G147</f>
        <v>33</v>
      </c>
      <c r="H148" s="16">
        <f>SUM(H146)</f>
        <v>18</v>
      </c>
      <c r="I148" s="15"/>
      <c r="J148" s="19"/>
      <c r="K148" s="37"/>
    </row>
    <row r="149" spans="1:12" ht="15.75" customHeight="1">
      <c r="A149" s="473" t="s">
        <v>312</v>
      </c>
      <c r="B149" s="473"/>
      <c r="C149" s="473"/>
      <c r="D149" s="473"/>
      <c r="E149" s="473"/>
      <c r="F149" s="473"/>
      <c r="G149" s="473"/>
      <c r="H149" s="473"/>
      <c r="I149" s="473"/>
      <c r="J149" s="474"/>
      <c r="K149" s="37"/>
    </row>
    <row r="150" spans="1:12" ht="31.5">
      <c r="A150" s="208">
        <v>1</v>
      </c>
      <c r="B150" s="121" t="s">
        <v>535</v>
      </c>
      <c r="C150" s="209" t="s">
        <v>536</v>
      </c>
      <c r="D150" s="223"/>
      <c r="E150" s="38"/>
      <c r="F150" s="223">
        <v>2022</v>
      </c>
      <c r="G150" s="38">
        <v>3</v>
      </c>
      <c r="H150" s="38"/>
      <c r="I150" s="38"/>
      <c r="J150" s="282" t="s">
        <v>537</v>
      </c>
      <c r="K150" s="355">
        <v>1</v>
      </c>
    </row>
    <row r="151" spans="1:12">
      <c r="A151" s="16">
        <v>1</v>
      </c>
      <c r="B151" s="40" t="s">
        <v>11</v>
      </c>
      <c r="C151" s="15"/>
      <c r="D151" s="15"/>
      <c r="E151" s="15"/>
      <c r="F151" s="15"/>
      <c r="G151" s="16">
        <f>SUM(G150)</f>
        <v>3</v>
      </c>
      <c r="H151" s="15"/>
      <c r="I151" s="15"/>
      <c r="J151" s="19"/>
      <c r="K151" s="37"/>
    </row>
    <row r="152" spans="1:12" ht="15.75" customHeight="1">
      <c r="A152" s="474" t="s">
        <v>313</v>
      </c>
      <c r="B152" s="475"/>
      <c r="C152" s="475"/>
      <c r="D152" s="475"/>
      <c r="E152" s="475"/>
      <c r="F152" s="475"/>
      <c r="G152" s="475"/>
      <c r="H152" s="475"/>
      <c r="I152" s="475"/>
      <c r="J152" s="475"/>
      <c r="K152" s="37"/>
    </row>
    <row r="153" spans="1:12" ht="47.25">
      <c r="A153" s="208"/>
      <c r="B153" s="127" t="s">
        <v>247</v>
      </c>
      <c r="C153" s="148" t="s">
        <v>443</v>
      </c>
      <c r="D153" s="148"/>
      <c r="E153" s="291">
        <v>10</v>
      </c>
      <c r="F153" s="400" t="s">
        <v>581</v>
      </c>
      <c r="G153" s="291">
        <v>20</v>
      </c>
      <c r="H153" s="223">
        <v>10</v>
      </c>
      <c r="I153" s="128">
        <v>5</v>
      </c>
      <c r="J153" s="281" t="s">
        <v>319</v>
      </c>
      <c r="K153" s="354">
        <v>0.7</v>
      </c>
    </row>
    <row r="154" spans="1:12" ht="63">
      <c r="A154" s="208"/>
      <c r="B154" s="127" t="s">
        <v>248</v>
      </c>
      <c r="C154" s="245" t="s">
        <v>320</v>
      </c>
      <c r="D154" s="246">
        <v>600</v>
      </c>
      <c r="E154" s="246"/>
      <c r="F154" s="400" t="s">
        <v>572</v>
      </c>
      <c r="G154" s="246">
        <v>218.45</v>
      </c>
      <c r="H154" s="128"/>
      <c r="I154" s="128"/>
      <c r="J154" s="275" t="s">
        <v>593</v>
      </c>
      <c r="K154" s="135"/>
    </row>
    <row r="155" spans="1:12" ht="31.5">
      <c r="A155" s="208"/>
      <c r="B155" s="127" t="s">
        <v>115</v>
      </c>
      <c r="C155" s="245" t="s">
        <v>249</v>
      </c>
      <c r="D155" s="246">
        <v>100</v>
      </c>
      <c r="E155" s="246"/>
      <c r="F155" s="246" t="s">
        <v>255</v>
      </c>
      <c r="G155" s="246">
        <v>2.4</v>
      </c>
      <c r="H155" s="128"/>
      <c r="I155" s="128"/>
      <c r="J155" s="275" t="s">
        <v>254</v>
      </c>
      <c r="K155" s="354">
        <v>0.95</v>
      </c>
    </row>
    <row r="156" spans="1:12">
      <c r="A156" s="323"/>
      <c r="B156" s="17" t="s">
        <v>11</v>
      </c>
      <c r="C156" s="16" t="s">
        <v>1</v>
      </c>
      <c r="D156" s="16">
        <f>D155</f>
        <v>100</v>
      </c>
      <c r="E156" s="16">
        <f>SUM(E153:E155)</f>
        <v>10</v>
      </c>
      <c r="F156" s="16" t="s">
        <v>1</v>
      </c>
      <c r="G156" s="194">
        <f>G153+G155</f>
        <v>22.4</v>
      </c>
      <c r="H156" s="16">
        <f>SUM(H153:H155)</f>
        <v>10</v>
      </c>
      <c r="I156" s="16">
        <f>SUM(I153:I155)</f>
        <v>5</v>
      </c>
      <c r="J156" s="122" t="s">
        <v>1</v>
      </c>
      <c r="K156" s="135"/>
    </row>
    <row r="157" spans="1:12" ht="15.75" customHeight="1">
      <c r="A157" s="474" t="s">
        <v>315</v>
      </c>
      <c r="B157" s="475"/>
      <c r="C157" s="475"/>
      <c r="D157" s="475"/>
      <c r="E157" s="475"/>
      <c r="F157" s="475"/>
      <c r="G157" s="475"/>
      <c r="H157" s="475"/>
      <c r="I157" s="475"/>
      <c r="J157" s="475"/>
      <c r="K157" s="37"/>
    </row>
    <row r="158" spans="1:12" ht="31.5">
      <c r="A158" s="223"/>
      <c r="B158" s="121" t="s">
        <v>250</v>
      </c>
      <c r="C158" s="245" t="s">
        <v>251</v>
      </c>
      <c r="D158" s="246">
        <v>100</v>
      </c>
      <c r="E158" s="249"/>
      <c r="F158" s="400" t="s">
        <v>227</v>
      </c>
      <c r="G158" s="246">
        <v>11.01</v>
      </c>
      <c r="H158" s="38"/>
      <c r="I158" s="38"/>
      <c r="J158" s="282" t="s">
        <v>252</v>
      </c>
      <c r="K158" s="354">
        <v>0.8</v>
      </c>
      <c r="L158" s="2" t="s">
        <v>605</v>
      </c>
    </row>
    <row r="159" spans="1:12">
      <c r="A159" s="22"/>
      <c r="B159" s="8" t="s">
        <v>11</v>
      </c>
      <c r="C159" s="22" t="s">
        <v>1</v>
      </c>
      <c r="D159" s="22">
        <v>0</v>
      </c>
      <c r="E159" s="22"/>
      <c r="F159" s="22" t="s">
        <v>1</v>
      </c>
      <c r="G159" s="194">
        <v>0</v>
      </c>
      <c r="H159" s="10"/>
      <c r="I159" s="10"/>
      <c r="J159" s="72">
        <v>0</v>
      </c>
      <c r="K159" s="37"/>
    </row>
    <row r="160" spans="1:12">
      <c r="A160" s="22">
        <f>A148+A151+A156+A159</f>
        <v>3</v>
      </c>
      <c r="B160" s="8" t="s">
        <v>12</v>
      </c>
      <c r="C160" s="22"/>
      <c r="D160" s="22">
        <f>D156+D159</f>
        <v>100</v>
      </c>
      <c r="E160" s="22">
        <f>E156+E159</f>
        <v>10</v>
      </c>
      <c r="F160" s="22"/>
      <c r="G160" s="194">
        <f>G148+G151+G156+G159</f>
        <v>58.4</v>
      </c>
      <c r="H160" s="10">
        <f>H148+H156</f>
        <v>28</v>
      </c>
      <c r="I160" s="273">
        <f>I156+I159</f>
        <v>5</v>
      </c>
      <c r="J160" s="72"/>
      <c r="K160" s="433">
        <v>3</v>
      </c>
    </row>
    <row r="161" spans="1:12">
      <c r="A161" s="479" t="s">
        <v>17</v>
      </c>
      <c r="B161" s="483"/>
      <c r="C161" s="483"/>
      <c r="D161" s="483"/>
      <c r="E161" s="483"/>
      <c r="F161" s="483"/>
      <c r="G161" s="483"/>
      <c r="H161" s="483"/>
      <c r="I161" s="483"/>
      <c r="J161" s="483"/>
      <c r="K161" s="37"/>
    </row>
    <row r="162" spans="1:12" ht="15.75" customHeight="1">
      <c r="A162" s="473" t="s">
        <v>311</v>
      </c>
      <c r="B162" s="473"/>
      <c r="C162" s="473"/>
      <c r="D162" s="473"/>
      <c r="E162" s="473"/>
      <c r="F162" s="473"/>
      <c r="G162" s="473"/>
      <c r="H162" s="473"/>
      <c r="I162" s="473"/>
      <c r="J162" s="474"/>
      <c r="K162" s="37"/>
    </row>
    <row r="163" spans="1:12" ht="18.75" customHeight="1">
      <c r="A163" s="15">
        <v>1</v>
      </c>
      <c r="B163" s="9" t="s">
        <v>691</v>
      </c>
      <c r="C163" s="15" t="s">
        <v>692</v>
      </c>
      <c r="D163" s="15"/>
      <c r="E163" s="15"/>
      <c r="F163" s="15">
        <v>2022</v>
      </c>
      <c r="G163" s="15">
        <v>12</v>
      </c>
      <c r="H163" s="15"/>
      <c r="I163" s="15"/>
      <c r="J163" s="19" t="s">
        <v>693</v>
      </c>
      <c r="K163" s="355">
        <v>1</v>
      </c>
    </row>
    <row r="164" spans="1:12">
      <c r="A164" s="15">
        <v>1</v>
      </c>
      <c r="B164" s="40" t="s">
        <v>11</v>
      </c>
      <c r="C164" s="15"/>
      <c r="D164" s="15"/>
      <c r="E164" s="15"/>
      <c r="F164" s="15"/>
      <c r="G164" s="15"/>
      <c r="H164" s="15"/>
      <c r="I164" s="15"/>
      <c r="J164" s="19"/>
      <c r="K164" s="37"/>
    </row>
    <row r="165" spans="1:12" ht="15.75" customHeight="1">
      <c r="A165" s="473" t="s">
        <v>312</v>
      </c>
      <c r="B165" s="473"/>
      <c r="C165" s="473"/>
      <c r="D165" s="473"/>
      <c r="E165" s="473"/>
      <c r="F165" s="473"/>
      <c r="G165" s="473"/>
      <c r="H165" s="473"/>
      <c r="I165" s="473"/>
      <c r="J165" s="474"/>
      <c r="K165" s="37"/>
    </row>
    <row r="166" spans="1:12">
      <c r="A166" s="15"/>
      <c r="B166" s="9" t="s">
        <v>302</v>
      </c>
      <c r="C166" s="15"/>
      <c r="D166" s="15"/>
      <c r="E166" s="15"/>
      <c r="F166" s="15"/>
      <c r="G166" s="15"/>
      <c r="H166" s="15"/>
      <c r="I166" s="15"/>
      <c r="J166" s="19"/>
      <c r="K166" s="37"/>
    </row>
    <row r="167" spans="1:12">
      <c r="A167" s="15"/>
      <c r="B167" s="40" t="s">
        <v>11</v>
      </c>
      <c r="C167" s="15"/>
      <c r="D167" s="15"/>
      <c r="E167" s="15"/>
      <c r="F167" s="15"/>
      <c r="G167" s="15"/>
      <c r="H167" s="15"/>
      <c r="I167" s="15"/>
      <c r="J167" s="19"/>
      <c r="K167" s="37"/>
    </row>
    <row r="168" spans="1:12" ht="15.75" customHeight="1">
      <c r="A168" s="474" t="s">
        <v>313</v>
      </c>
      <c r="B168" s="475"/>
      <c r="C168" s="475"/>
      <c r="D168" s="475"/>
      <c r="E168" s="475"/>
      <c r="F168" s="475"/>
      <c r="G168" s="475"/>
      <c r="H168" s="475"/>
      <c r="I168" s="475"/>
      <c r="J168" s="475"/>
      <c r="K168" s="37"/>
    </row>
    <row r="169" spans="1:12" ht="33.75" customHeight="1">
      <c r="A169" s="224">
        <v>1</v>
      </c>
      <c r="B169" s="221" t="s">
        <v>264</v>
      </c>
      <c r="C169" s="245" t="s">
        <v>262</v>
      </c>
      <c r="D169" s="246">
        <v>100</v>
      </c>
      <c r="E169" s="74"/>
      <c r="F169" s="222">
        <v>2023</v>
      </c>
      <c r="G169" s="222">
        <v>4</v>
      </c>
      <c r="H169" s="235"/>
      <c r="I169" s="235">
        <v>2</v>
      </c>
      <c r="J169" s="300" t="s">
        <v>135</v>
      </c>
      <c r="K169" s="354">
        <v>0.8</v>
      </c>
      <c r="L169" s="410" t="s">
        <v>595</v>
      </c>
    </row>
    <row r="170" spans="1:12" ht="36" customHeight="1">
      <c r="A170" s="230">
        <v>2</v>
      </c>
      <c r="B170" s="221" t="s">
        <v>121</v>
      </c>
      <c r="C170" s="245" t="s">
        <v>262</v>
      </c>
      <c r="D170" s="246">
        <v>100</v>
      </c>
      <c r="E170" s="74"/>
      <c r="F170" s="222">
        <v>2023</v>
      </c>
      <c r="G170" s="222">
        <v>5</v>
      </c>
      <c r="H170" s="235"/>
      <c r="I170" s="235">
        <v>2</v>
      </c>
      <c r="J170" s="278" t="s">
        <v>263</v>
      </c>
      <c r="K170" s="354">
        <v>0.65</v>
      </c>
    </row>
    <row r="171" spans="1:12">
      <c r="A171" s="22">
        <v>2</v>
      </c>
      <c r="B171" s="8" t="s">
        <v>11</v>
      </c>
      <c r="C171" s="22" t="s">
        <v>1</v>
      </c>
      <c r="D171" s="22">
        <f>SUM(D169:D170)</f>
        <v>200</v>
      </c>
      <c r="E171" s="22"/>
      <c r="F171" s="22" t="s">
        <v>1</v>
      </c>
      <c r="G171" s="194">
        <f>SUM(G169:G170)</f>
        <v>9</v>
      </c>
      <c r="H171" s="10">
        <f>SUM(H169:H169)</f>
        <v>0</v>
      </c>
      <c r="I171" s="273">
        <f>SUM(I169:I170)</f>
        <v>4</v>
      </c>
      <c r="J171" s="263"/>
      <c r="K171" s="37"/>
    </row>
    <row r="172" spans="1:12">
      <c r="A172" s="481" t="s">
        <v>323</v>
      </c>
      <c r="B172" s="482"/>
      <c r="C172" s="482"/>
      <c r="D172" s="482"/>
      <c r="E172" s="482"/>
      <c r="F172" s="482"/>
      <c r="G172" s="482"/>
      <c r="H172" s="482"/>
      <c r="I172" s="482"/>
      <c r="J172" s="482"/>
      <c r="K172" s="37"/>
    </row>
    <row r="173" spans="1:12" ht="16.5">
      <c r="A173" s="220"/>
      <c r="B173" s="293" t="s">
        <v>302</v>
      </c>
      <c r="C173" s="138"/>
      <c r="D173" s="234"/>
      <c r="E173" s="224"/>
      <c r="F173" s="224"/>
      <c r="G173" s="224"/>
      <c r="H173" s="224"/>
      <c r="I173" s="224"/>
      <c r="J173" s="263"/>
      <c r="K173" s="37"/>
    </row>
    <row r="174" spans="1:12">
      <c r="A174" s="16"/>
      <c r="B174" s="13" t="s">
        <v>11</v>
      </c>
      <c r="C174" s="12" t="s">
        <v>1</v>
      </c>
      <c r="D174" s="12"/>
      <c r="E174" s="16"/>
      <c r="F174" s="16" t="s">
        <v>1</v>
      </c>
      <c r="G174" s="193">
        <f>SUM(G173:G173)</f>
        <v>0</v>
      </c>
      <c r="H174" s="16">
        <f>SUM(H173:H173)</f>
        <v>0</v>
      </c>
      <c r="I174" s="16">
        <v>0</v>
      </c>
      <c r="J174" s="283"/>
      <c r="K174" s="37"/>
    </row>
    <row r="175" spans="1:12">
      <c r="A175" s="16">
        <v>1</v>
      </c>
      <c r="B175" s="17" t="s">
        <v>12</v>
      </c>
      <c r="C175" s="16"/>
      <c r="D175" s="16">
        <f>D171+D174</f>
        <v>200</v>
      </c>
      <c r="E175" s="16"/>
      <c r="F175" s="16"/>
      <c r="G175" s="193">
        <v>12</v>
      </c>
      <c r="H175" s="18">
        <f>H171</f>
        <v>0</v>
      </c>
      <c r="I175" s="273">
        <v>0</v>
      </c>
      <c r="J175" s="19"/>
      <c r="K175" s="37"/>
    </row>
    <row r="176" spans="1:12">
      <c r="A176" s="479" t="s">
        <v>18</v>
      </c>
      <c r="B176" s="483"/>
      <c r="C176" s="483"/>
      <c r="D176" s="483"/>
      <c r="E176" s="483"/>
      <c r="F176" s="483"/>
      <c r="G176" s="483"/>
      <c r="H176" s="483"/>
      <c r="I176" s="483"/>
      <c r="J176" s="483"/>
      <c r="K176" s="37"/>
    </row>
    <row r="177" spans="1:11" ht="15.75" customHeight="1">
      <c r="A177" s="473" t="s">
        <v>311</v>
      </c>
      <c r="B177" s="473"/>
      <c r="C177" s="473"/>
      <c r="D177" s="473"/>
      <c r="E177" s="473"/>
      <c r="F177" s="473"/>
      <c r="G177" s="473"/>
      <c r="H177" s="473"/>
      <c r="I177" s="473"/>
      <c r="J177" s="474"/>
      <c r="K177" s="37"/>
    </row>
    <row r="178" spans="1:11" ht="47.25">
      <c r="A178" s="223">
        <v>1</v>
      </c>
      <c r="B178" s="512" t="s">
        <v>324</v>
      </c>
      <c r="C178" s="97" t="s">
        <v>446</v>
      </c>
      <c r="D178" s="97"/>
      <c r="E178" s="98">
        <v>4200</v>
      </c>
      <c r="F178" s="97" t="s">
        <v>325</v>
      </c>
      <c r="G178" s="98">
        <v>183.1</v>
      </c>
      <c r="H178" s="27">
        <v>67.900000000000006</v>
      </c>
      <c r="I178" s="1"/>
      <c r="J178" s="278" t="s">
        <v>327</v>
      </c>
      <c r="K178" s="355">
        <v>1</v>
      </c>
    </row>
    <row r="179" spans="1:11" ht="31.5">
      <c r="A179" s="223"/>
      <c r="B179" s="513"/>
      <c r="C179" s="164" t="s">
        <v>326</v>
      </c>
      <c r="D179" s="164"/>
      <c r="E179" s="164"/>
      <c r="F179" s="73">
        <v>44378</v>
      </c>
      <c r="G179" s="380">
        <v>114</v>
      </c>
      <c r="H179" s="27">
        <v>50</v>
      </c>
      <c r="I179" s="1"/>
      <c r="J179" s="278" t="s">
        <v>327</v>
      </c>
      <c r="K179" s="355"/>
    </row>
    <row r="180" spans="1:11">
      <c r="A180" s="223"/>
      <c r="B180" s="513"/>
      <c r="C180" s="43" t="s">
        <v>328</v>
      </c>
      <c r="D180" s="43"/>
      <c r="E180" s="264"/>
      <c r="F180" s="73">
        <v>44378</v>
      </c>
      <c r="G180" s="380">
        <v>22.1</v>
      </c>
      <c r="H180" s="27">
        <v>17.899999999999999</v>
      </c>
      <c r="I180" s="1"/>
      <c r="J180" s="278" t="s">
        <v>327</v>
      </c>
      <c r="K180" s="355"/>
    </row>
    <row r="181" spans="1:11" ht="31.5">
      <c r="A181" s="294"/>
      <c r="B181" s="514"/>
      <c r="C181" s="43" t="s">
        <v>329</v>
      </c>
      <c r="D181" s="43"/>
      <c r="E181" s="264"/>
      <c r="F181" s="73">
        <v>44378</v>
      </c>
      <c r="G181" s="380">
        <v>47</v>
      </c>
      <c r="H181" s="1">
        <v>0</v>
      </c>
      <c r="I181" s="1"/>
      <c r="J181" s="278" t="s">
        <v>327</v>
      </c>
      <c r="K181" s="355"/>
    </row>
    <row r="182" spans="1:11" ht="33" customHeight="1">
      <c r="A182" s="294">
        <v>2</v>
      </c>
      <c r="B182" s="43" t="s">
        <v>324</v>
      </c>
      <c r="C182" s="93" t="s">
        <v>539</v>
      </c>
      <c r="D182" s="381"/>
      <c r="E182" s="92">
        <v>700</v>
      </c>
      <c r="F182" s="297">
        <v>44743</v>
      </c>
      <c r="G182" s="92">
        <v>6.8</v>
      </c>
      <c r="H182" s="151">
        <v>0</v>
      </c>
      <c r="I182" s="151">
        <v>0</v>
      </c>
      <c r="J182" s="278" t="s">
        <v>540</v>
      </c>
      <c r="K182" s="355">
        <v>1</v>
      </c>
    </row>
    <row r="183" spans="1:11" ht="32.25" customHeight="1">
      <c r="A183" s="294">
        <v>3</v>
      </c>
      <c r="B183" s="43" t="s">
        <v>324</v>
      </c>
      <c r="C183" s="93" t="s">
        <v>539</v>
      </c>
      <c r="D183" s="381"/>
      <c r="E183" s="92">
        <v>400</v>
      </c>
      <c r="F183" s="297">
        <v>44743</v>
      </c>
      <c r="G183" s="92">
        <v>2.6</v>
      </c>
      <c r="H183" s="151">
        <v>0</v>
      </c>
      <c r="I183" s="151">
        <v>0</v>
      </c>
      <c r="J183" s="278" t="s">
        <v>540</v>
      </c>
      <c r="K183" s="355">
        <v>1</v>
      </c>
    </row>
    <row r="184" spans="1:11" ht="15" customHeight="1">
      <c r="A184" s="294">
        <v>4</v>
      </c>
      <c r="B184" s="43" t="s">
        <v>451</v>
      </c>
      <c r="C184" s="99" t="s">
        <v>541</v>
      </c>
      <c r="D184" s="99"/>
      <c r="E184" s="100">
        <v>300</v>
      </c>
      <c r="F184" s="335">
        <v>44713</v>
      </c>
      <c r="G184" s="100">
        <v>2.7</v>
      </c>
      <c r="H184" s="100">
        <v>0</v>
      </c>
      <c r="I184" s="100">
        <v>0</v>
      </c>
      <c r="J184" s="278" t="s">
        <v>327</v>
      </c>
      <c r="K184" s="355">
        <v>1</v>
      </c>
    </row>
    <row r="185" spans="1:11" ht="31.5">
      <c r="A185" s="294">
        <v>5</v>
      </c>
      <c r="B185" s="43" t="s">
        <v>331</v>
      </c>
      <c r="C185" s="93" t="s">
        <v>243</v>
      </c>
      <c r="D185" s="381"/>
      <c r="E185" s="92">
        <v>1000</v>
      </c>
      <c r="F185" s="297">
        <v>44743</v>
      </c>
      <c r="G185" s="92">
        <v>10</v>
      </c>
      <c r="H185" s="151">
        <v>0</v>
      </c>
      <c r="I185" s="151">
        <v>0</v>
      </c>
      <c r="J185" s="278" t="s">
        <v>327</v>
      </c>
      <c r="K185" s="355">
        <v>1</v>
      </c>
    </row>
    <row r="186" spans="1:11">
      <c r="A186" s="223">
        <v>6</v>
      </c>
      <c r="B186" s="164" t="s">
        <v>542</v>
      </c>
      <c r="C186" s="93" t="s">
        <v>543</v>
      </c>
      <c r="D186" s="93"/>
      <c r="E186" s="92">
        <v>500</v>
      </c>
      <c r="F186" s="92">
        <v>2022</v>
      </c>
      <c r="G186" s="92">
        <v>3</v>
      </c>
      <c r="H186" s="92">
        <v>0</v>
      </c>
      <c r="I186" s="92">
        <v>0</v>
      </c>
      <c r="J186" s="398" t="s">
        <v>327</v>
      </c>
      <c r="K186" s="355">
        <v>1</v>
      </c>
    </row>
    <row r="187" spans="1:11">
      <c r="A187" s="16">
        <v>6</v>
      </c>
      <c r="B187" s="40" t="s">
        <v>11</v>
      </c>
      <c r="C187" s="15"/>
      <c r="D187" s="15"/>
      <c r="E187" s="337">
        <f>E178+E182+E183+E184+E185+E186</f>
        <v>7100</v>
      </c>
      <c r="F187" s="15"/>
      <c r="G187" s="193">
        <f>G178+G182+G183+G184+G185+G186</f>
        <v>208.2</v>
      </c>
      <c r="H187" s="126">
        <f>H178</f>
        <v>67.900000000000006</v>
      </c>
      <c r="I187" s="15"/>
      <c r="J187" s="19"/>
      <c r="K187" s="37"/>
    </row>
    <row r="188" spans="1:11" ht="15.75" customHeight="1">
      <c r="A188" s="473" t="s">
        <v>312</v>
      </c>
      <c r="B188" s="473"/>
      <c r="C188" s="473"/>
      <c r="D188" s="473"/>
      <c r="E188" s="473"/>
      <c r="F188" s="473"/>
      <c r="G188" s="473"/>
      <c r="H188" s="473"/>
      <c r="I188" s="473"/>
      <c r="J188" s="474"/>
      <c r="K188" s="37"/>
    </row>
    <row r="189" spans="1:11" ht="15.75" customHeight="1">
      <c r="A189" s="15"/>
      <c r="B189" s="9" t="s">
        <v>302</v>
      </c>
      <c r="C189" s="164"/>
      <c r="D189" s="397"/>
      <c r="E189" s="397"/>
      <c r="F189" s="397"/>
      <c r="G189" s="397"/>
      <c r="H189" s="397"/>
      <c r="I189" s="397"/>
      <c r="J189" s="19"/>
      <c r="K189" s="354"/>
    </row>
    <row r="190" spans="1:11">
      <c r="A190" s="16"/>
      <c r="B190" s="40" t="s">
        <v>11</v>
      </c>
      <c r="C190" s="15"/>
      <c r="D190" s="16"/>
      <c r="E190" s="16"/>
      <c r="F190" s="16"/>
      <c r="G190" s="16"/>
      <c r="H190" s="15"/>
      <c r="I190" s="15"/>
      <c r="J190" s="19"/>
      <c r="K190" s="37"/>
    </row>
    <row r="191" spans="1:11" ht="15.75" customHeight="1">
      <c r="A191" s="474" t="s">
        <v>313</v>
      </c>
      <c r="B191" s="475"/>
      <c r="C191" s="475"/>
      <c r="D191" s="475"/>
      <c r="E191" s="475"/>
      <c r="F191" s="475"/>
      <c r="G191" s="475"/>
      <c r="H191" s="475"/>
      <c r="I191" s="475"/>
      <c r="J191" s="475"/>
      <c r="K191" s="37"/>
    </row>
    <row r="192" spans="1:11" ht="15.75" customHeight="1">
      <c r="A192" s="280"/>
      <c r="B192" s="9" t="s">
        <v>302</v>
      </c>
      <c r="C192" s="15"/>
      <c r="D192" s="15"/>
      <c r="E192" s="15"/>
      <c r="F192" s="15"/>
      <c r="G192" s="15"/>
      <c r="H192" s="15"/>
      <c r="I192" s="15"/>
      <c r="J192" s="15"/>
      <c r="K192" s="37"/>
    </row>
    <row r="193" spans="1:11">
      <c r="A193" s="162"/>
      <c r="B193" s="17" t="s">
        <v>11</v>
      </c>
      <c r="C193" s="15"/>
      <c r="D193" s="15"/>
      <c r="E193" s="16"/>
      <c r="F193" s="73"/>
      <c r="G193" s="193"/>
      <c r="H193" s="126"/>
      <c r="I193" s="273"/>
      <c r="J193" s="19"/>
      <c r="K193" s="295"/>
    </row>
    <row r="194" spans="1:11" ht="15.75" customHeight="1">
      <c r="A194" s="481" t="s">
        <v>323</v>
      </c>
      <c r="B194" s="482"/>
      <c r="C194" s="482"/>
      <c r="D194" s="482"/>
      <c r="E194" s="482"/>
      <c r="F194" s="482"/>
      <c r="G194" s="482"/>
      <c r="H194" s="482"/>
      <c r="I194" s="482"/>
      <c r="J194" s="482"/>
      <c r="K194" s="37"/>
    </row>
    <row r="195" spans="1:11">
      <c r="A195" s="15"/>
      <c r="B195" s="43" t="s">
        <v>451</v>
      </c>
      <c r="C195" s="74" t="s">
        <v>544</v>
      </c>
      <c r="D195" s="222">
        <v>50</v>
      </c>
      <c r="E195" s="222"/>
      <c r="F195" s="57">
        <v>2023</v>
      </c>
      <c r="G195" s="222">
        <v>1.5</v>
      </c>
      <c r="H195" s="173"/>
      <c r="I195" s="208"/>
      <c r="J195" s="284" t="s">
        <v>545</v>
      </c>
      <c r="K195" s="37"/>
    </row>
    <row r="196" spans="1:11" ht="47.25">
      <c r="A196" s="384"/>
      <c r="B196" s="414" t="s">
        <v>606</v>
      </c>
      <c r="C196" s="147" t="s">
        <v>607</v>
      </c>
      <c r="D196" s="146">
        <v>55</v>
      </c>
      <c r="E196" s="146">
        <v>24.75</v>
      </c>
      <c r="F196" s="57" t="s">
        <v>258</v>
      </c>
      <c r="G196" s="146">
        <v>9.11</v>
      </c>
      <c r="H196" s="169">
        <v>5.4669999999999996</v>
      </c>
      <c r="I196" s="415">
        <v>2</v>
      </c>
      <c r="J196" s="416" t="s">
        <v>608</v>
      </c>
      <c r="K196" s="401">
        <v>0.65</v>
      </c>
    </row>
    <row r="197" spans="1:11">
      <c r="A197" s="12"/>
      <c r="B197" s="55" t="s">
        <v>11</v>
      </c>
      <c r="C197" s="54"/>
      <c r="D197" s="54">
        <f>SUM(D195)</f>
        <v>50</v>
      </c>
      <c r="E197" s="54"/>
      <c r="F197" s="54"/>
      <c r="G197" s="195">
        <f>SUM(G195)</f>
        <v>1.5</v>
      </c>
      <c r="H197" s="56"/>
      <c r="I197" s="56"/>
      <c r="J197" s="265"/>
      <c r="K197" s="37"/>
    </row>
    <row r="198" spans="1:11">
      <c r="A198" s="16">
        <f>A187+A190+A197</f>
        <v>6</v>
      </c>
      <c r="B198" s="8" t="s">
        <v>12</v>
      </c>
      <c r="C198" s="22"/>
      <c r="D198" s="22"/>
      <c r="E198" s="232">
        <f>E187</f>
        <v>7100</v>
      </c>
      <c r="F198" s="22"/>
      <c r="G198" s="194">
        <f>G187</f>
        <v>208.2</v>
      </c>
      <c r="H198" s="126">
        <f>H187</f>
        <v>67.900000000000006</v>
      </c>
      <c r="I198" s="273">
        <f>I187+I193</f>
        <v>0</v>
      </c>
      <c r="J198" s="263"/>
      <c r="K198" s="433">
        <v>6</v>
      </c>
    </row>
    <row r="199" spans="1:11" ht="15.75" customHeight="1">
      <c r="A199" s="479" t="s">
        <v>19</v>
      </c>
      <c r="B199" s="483"/>
      <c r="C199" s="483"/>
      <c r="D199" s="483"/>
      <c r="E199" s="483"/>
      <c r="F199" s="483"/>
      <c r="G199" s="483"/>
      <c r="H199" s="483"/>
      <c r="I199" s="483"/>
      <c r="J199" s="483"/>
      <c r="K199" s="37"/>
    </row>
    <row r="200" spans="1:11" ht="15.75" customHeight="1">
      <c r="A200" s="473" t="s">
        <v>311</v>
      </c>
      <c r="B200" s="473"/>
      <c r="C200" s="473"/>
      <c r="D200" s="473"/>
      <c r="E200" s="473"/>
      <c r="F200" s="473"/>
      <c r="G200" s="473"/>
      <c r="H200" s="473"/>
      <c r="I200" s="473"/>
      <c r="J200" s="474"/>
      <c r="K200" s="37"/>
    </row>
    <row r="201" spans="1:11" ht="15.75" customHeight="1">
      <c r="A201" s="15">
        <v>1</v>
      </c>
      <c r="B201" s="20" t="s">
        <v>373</v>
      </c>
      <c r="C201" s="102" t="s">
        <v>649</v>
      </c>
      <c r="D201" s="102"/>
      <c r="E201" s="102"/>
      <c r="F201" s="57">
        <v>2022</v>
      </c>
      <c r="G201" s="57">
        <v>2.5</v>
      </c>
      <c r="H201" s="252"/>
      <c r="I201" s="252">
        <v>1</v>
      </c>
      <c r="J201" s="278"/>
      <c r="K201" s="355">
        <v>1</v>
      </c>
    </row>
    <row r="202" spans="1:11" ht="15.75" customHeight="1">
      <c r="A202" s="15">
        <v>2</v>
      </c>
      <c r="B202" s="20" t="s">
        <v>609</v>
      </c>
      <c r="C202" s="245" t="s">
        <v>640</v>
      </c>
      <c r="D202" s="246">
        <v>500</v>
      </c>
      <c r="E202" s="246"/>
      <c r="F202" s="246">
        <v>2022</v>
      </c>
      <c r="G202" s="246">
        <v>45</v>
      </c>
      <c r="H202" s="411"/>
      <c r="I202" s="411">
        <v>1</v>
      </c>
      <c r="J202" s="278" t="s">
        <v>611</v>
      </c>
      <c r="K202" s="355">
        <v>1</v>
      </c>
    </row>
    <row r="203" spans="1:11" ht="33" customHeight="1">
      <c r="A203" s="15">
        <v>3</v>
      </c>
      <c r="B203" s="20" t="s">
        <v>458</v>
      </c>
      <c r="C203" s="245" t="s">
        <v>674</v>
      </c>
      <c r="D203" s="246">
        <v>200</v>
      </c>
      <c r="E203" s="246"/>
      <c r="F203" s="246">
        <v>2022</v>
      </c>
      <c r="G203" s="246">
        <v>8</v>
      </c>
      <c r="H203" s="458">
        <v>0</v>
      </c>
      <c r="I203" s="458">
        <v>4</v>
      </c>
      <c r="J203" s="278"/>
      <c r="K203" s="355">
        <v>1</v>
      </c>
    </row>
    <row r="204" spans="1:11" ht="15.75" customHeight="1">
      <c r="A204" s="16">
        <v>3</v>
      </c>
      <c r="B204" s="40" t="s">
        <v>11</v>
      </c>
      <c r="C204" s="15"/>
      <c r="D204" s="16">
        <f>SUM(D201:D203)</f>
        <v>700</v>
      </c>
      <c r="E204" s="15"/>
      <c r="F204" s="15"/>
      <c r="G204" s="16">
        <f>SUM(G201:G203)</f>
        <v>55.5</v>
      </c>
      <c r="H204" s="16"/>
      <c r="I204" s="16">
        <f>SUM(I201:I203)</f>
        <v>6</v>
      </c>
      <c r="J204" s="19"/>
      <c r="K204" s="37"/>
    </row>
    <row r="205" spans="1:11" ht="15.75" customHeight="1">
      <c r="A205" s="473" t="s">
        <v>312</v>
      </c>
      <c r="B205" s="473"/>
      <c r="C205" s="473"/>
      <c r="D205" s="473"/>
      <c r="E205" s="473"/>
      <c r="F205" s="473"/>
      <c r="G205" s="473"/>
      <c r="H205" s="473"/>
      <c r="I205" s="473"/>
      <c r="J205" s="474"/>
      <c r="K205" s="37"/>
    </row>
    <row r="206" spans="1:11" ht="15.75" customHeight="1">
      <c r="A206" s="15"/>
      <c r="B206" s="9" t="s">
        <v>302</v>
      </c>
      <c r="C206" s="15"/>
      <c r="D206" s="15"/>
      <c r="E206" s="15"/>
      <c r="F206" s="15"/>
      <c r="G206" s="15"/>
      <c r="H206" s="15"/>
      <c r="I206" s="15"/>
      <c r="J206" s="19"/>
      <c r="K206" s="37"/>
    </row>
    <row r="207" spans="1:11" ht="15.75" customHeight="1">
      <c r="A207" s="15"/>
      <c r="B207" s="40" t="s">
        <v>11</v>
      </c>
      <c r="C207" s="15"/>
      <c r="D207" s="15"/>
      <c r="E207" s="15"/>
      <c r="F207" s="15"/>
      <c r="G207" s="15"/>
      <c r="H207" s="15"/>
      <c r="I207" s="15"/>
      <c r="J207" s="19"/>
      <c r="K207" s="37"/>
    </row>
    <row r="208" spans="1:11" ht="15.75" customHeight="1">
      <c r="A208" s="474" t="s">
        <v>313</v>
      </c>
      <c r="B208" s="475"/>
      <c r="C208" s="475"/>
      <c r="D208" s="475"/>
      <c r="E208" s="475"/>
      <c r="F208" s="475"/>
      <c r="G208" s="475"/>
      <c r="H208" s="475"/>
      <c r="I208" s="475"/>
      <c r="J208" s="475"/>
      <c r="K208" s="37"/>
    </row>
    <row r="209" spans="1:11">
      <c r="A209" s="228"/>
      <c r="B209" s="20" t="s">
        <v>267</v>
      </c>
      <c r="C209" s="245" t="s">
        <v>640</v>
      </c>
      <c r="D209" s="246">
        <v>150</v>
      </c>
      <c r="E209" s="74"/>
      <c r="F209" s="400">
        <v>2025</v>
      </c>
      <c r="G209" s="246">
        <v>15</v>
      </c>
      <c r="H209" s="235"/>
      <c r="I209" s="235"/>
      <c r="J209" s="278" t="s">
        <v>459</v>
      </c>
      <c r="K209" s="401">
        <v>0.5</v>
      </c>
    </row>
    <row r="210" spans="1:11" ht="47.25">
      <c r="A210" s="412"/>
      <c r="B210" s="20" t="s">
        <v>609</v>
      </c>
      <c r="C210" s="245" t="s">
        <v>640</v>
      </c>
      <c r="D210" s="246">
        <v>500</v>
      </c>
      <c r="E210" s="246"/>
      <c r="F210" s="400">
        <v>2026</v>
      </c>
      <c r="G210" s="246">
        <v>100</v>
      </c>
      <c r="H210" s="411"/>
      <c r="I210" s="411"/>
      <c r="J210" s="278" t="s">
        <v>648</v>
      </c>
      <c r="K210" s="417"/>
    </row>
    <row r="211" spans="1:11">
      <c r="A211" s="412"/>
      <c r="B211" s="20" t="s">
        <v>612</v>
      </c>
      <c r="C211" s="147" t="s">
        <v>610</v>
      </c>
      <c r="D211" s="146">
        <v>100</v>
      </c>
      <c r="E211" s="146"/>
      <c r="F211" s="57">
        <v>2024</v>
      </c>
      <c r="G211" s="146">
        <v>10</v>
      </c>
      <c r="H211" s="411"/>
      <c r="I211" s="411"/>
      <c r="J211" s="278"/>
      <c r="K211" s="401"/>
    </row>
    <row r="212" spans="1:11">
      <c r="A212" s="412"/>
      <c r="B212" s="20"/>
      <c r="C212" s="104" t="s">
        <v>613</v>
      </c>
      <c r="D212" s="105"/>
      <c r="E212" s="105"/>
      <c r="F212" s="57">
        <v>2023</v>
      </c>
      <c r="G212" s="105">
        <v>2</v>
      </c>
      <c r="H212" s="411"/>
      <c r="I212" s="411"/>
      <c r="J212" s="401"/>
      <c r="K212" s="37"/>
    </row>
    <row r="213" spans="1:11">
      <c r="A213" s="446"/>
      <c r="B213" s="20" t="s">
        <v>641</v>
      </c>
      <c r="C213" s="147" t="s">
        <v>610</v>
      </c>
      <c r="D213" s="146">
        <v>300</v>
      </c>
      <c r="E213" s="146"/>
      <c r="F213" s="146">
        <v>2024</v>
      </c>
      <c r="G213" s="146">
        <v>20</v>
      </c>
      <c r="H213" s="447"/>
      <c r="I213" s="447"/>
      <c r="J213" s="448"/>
      <c r="K213" s="37"/>
    </row>
    <row r="214" spans="1:11" ht="31.5">
      <c r="A214" s="446"/>
      <c r="B214" s="20"/>
      <c r="C214" s="164" t="s">
        <v>642</v>
      </c>
      <c r="D214" s="447"/>
      <c r="E214" s="447"/>
      <c r="F214" s="447">
        <v>2024</v>
      </c>
      <c r="G214" s="447">
        <v>20</v>
      </c>
      <c r="H214" s="447"/>
      <c r="I214" s="447"/>
      <c r="J214" s="448"/>
      <c r="K214" s="37"/>
    </row>
    <row r="215" spans="1:11">
      <c r="A215" s="446"/>
      <c r="B215" s="20" t="s">
        <v>335</v>
      </c>
      <c r="C215" s="245" t="s">
        <v>643</v>
      </c>
      <c r="D215" s="447">
        <v>150</v>
      </c>
      <c r="E215" s="447"/>
      <c r="F215" s="447">
        <v>2025</v>
      </c>
      <c r="G215" s="447">
        <v>20</v>
      </c>
      <c r="H215" s="447"/>
      <c r="I215" s="447"/>
      <c r="J215" s="448"/>
      <c r="K215" s="37"/>
    </row>
    <row r="216" spans="1:11" ht="31.5">
      <c r="A216" s="446"/>
      <c r="B216" s="20" t="s">
        <v>644</v>
      </c>
      <c r="C216" s="115" t="s">
        <v>645</v>
      </c>
      <c r="D216" s="116">
        <v>200</v>
      </c>
      <c r="E216" s="116"/>
      <c r="F216" s="116">
        <v>2025</v>
      </c>
      <c r="G216" s="116">
        <v>20</v>
      </c>
      <c r="H216" s="447"/>
      <c r="I216" s="447"/>
      <c r="J216" s="448"/>
      <c r="K216" s="37"/>
    </row>
    <row r="217" spans="1:11">
      <c r="A217" s="446"/>
      <c r="B217" s="20" t="s">
        <v>646</v>
      </c>
      <c r="C217" s="164" t="s">
        <v>647</v>
      </c>
      <c r="D217" s="447"/>
      <c r="E217" s="447"/>
      <c r="F217" s="447">
        <v>2025</v>
      </c>
      <c r="G217" s="447">
        <v>20</v>
      </c>
      <c r="H217" s="447"/>
      <c r="I217" s="447"/>
      <c r="J217" s="448"/>
      <c r="K217" s="37"/>
    </row>
    <row r="218" spans="1:11">
      <c r="A218" s="54"/>
      <c r="B218" s="124" t="s">
        <v>11</v>
      </c>
      <c r="C218" s="9"/>
      <c r="D218" s="16">
        <f>D202</f>
        <v>500</v>
      </c>
      <c r="E218" s="227"/>
      <c r="F218" s="73"/>
      <c r="G218" s="194">
        <v>0</v>
      </c>
      <c r="H218" s="126">
        <v>0</v>
      </c>
      <c r="I218" s="22"/>
      <c r="J218" s="278"/>
      <c r="K218" s="37"/>
    </row>
    <row r="219" spans="1:11" ht="16.5" customHeight="1">
      <c r="A219" s="474" t="s">
        <v>372</v>
      </c>
      <c r="B219" s="475"/>
      <c r="C219" s="475"/>
      <c r="D219" s="475"/>
      <c r="E219" s="475"/>
      <c r="F219" s="475"/>
      <c r="G219" s="475"/>
      <c r="H219" s="475"/>
      <c r="I219" s="475"/>
      <c r="J219" s="475"/>
      <c r="K219" s="37"/>
    </row>
    <row r="220" spans="1:11">
      <c r="A220" s="91"/>
      <c r="B220" s="90" t="s">
        <v>302</v>
      </c>
      <c r="C220" s="164"/>
      <c r="D220" s="458"/>
      <c r="E220" s="458"/>
      <c r="F220" s="458"/>
      <c r="G220" s="458"/>
      <c r="H220" s="91"/>
      <c r="I220" s="91"/>
      <c r="J220" s="285"/>
      <c r="K220" s="417"/>
    </row>
    <row r="221" spans="1:11" ht="16.5">
      <c r="A221" s="140">
        <v>1</v>
      </c>
      <c r="B221" s="141" t="s">
        <v>11</v>
      </c>
      <c r="C221" s="140" t="s">
        <v>1</v>
      </c>
      <c r="D221" s="140">
        <f>SUM(D220)</f>
        <v>0</v>
      </c>
      <c r="E221" s="140"/>
      <c r="F221" s="140"/>
      <c r="G221" s="196">
        <f>SUM(G220)</f>
        <v>0</v>
      </c>
      <c r="H221" s="140"/>
      <c r="I221" s="140">
        <f>SUM(I220)</f>
        <v>0</v>
      </c>
      <c r="J221" s="286"/>
      <c r="K221" s="37"/>
    </row>
    <row r="222" spans="1:11" ht="16.5">
      <c r="A222" s="140">
        <f>A204+A218+A221</f>
        <v>4</v>
      </c>
      <c r="B222" s="141" t="s">
        <v>12</v>
      </c>
      <c r="C222" s="140" t="s">
        <v>1</v>
      </c>
      <c r="D222" s="140">
        <f>D202+D221</f>
        <v>500</v>
      </c>
      <c r="E222" s="140" t="s">
        <v>1</v>
      </c>
      <c r="F222" s="140" t="s">
        <v>1</v>
      </c>
      <c r="G222" s="196">
        <f>G204+G220</f>
        <v>55.5</v>
      </c>
      <c r="H222" s="126">
        <f>H218+H221</f>
        <v>0</v>
      </c>
      <c r="I222" s="140">
        <f>I204+I221</f>
        <v>6</v>
      </c>
      <c r="J222" s="286"/>
      <c r="K222" s="433">
        <v>3</v>
      </c>
    </row>
    <row r="223" spans="1:11" ht="15.75" customHeight="1">
      <c r="A223" s="479" t="s">
        <v>20</v>
      </c>
      <c r="B223" s="483"/>
      <c r="C223" s="483"/>
      <c r="D223" s="483"/>
      <c r="E223" s="483"/>
      <c r="F223" s="483"/>
      <c r="G223" s="483"/>
      <c r="H223" s="483"/>
      <c r="I223" s="483"/>
      <c r="J223" s="483"/>
      <c r="K223" s="37"/>
    </row>
    <row r="224" spans="1:11" ht="15.75" customHeight="1">
      <c r="A224" s="473" t="s">
        <v>311</v>
      </c>
      <c r="B224" s="473"/>
      <c r="C224" s="473"/>
      <c r="D224" s="473"/>
      <c r="E224" s="473"/>
      <c r="F224" s="473"/>
      <c r="G224" s="473"/>
      <c r="H224" s="473"/>
      <c r="I224" s="473"/>
      <c r="J224" s="474"/>
      <c r="K224" s="37"/>
    </row>
    <row r="225" spans="1:11" ht="15.75" customHeight="1">
      <c r="A225" s="15">
        <v>1</v>
      </c>
      <c r="B225" s="9" t="s">
        <v>547</v>
      </c>
      <c r="C225" s="147" t="s">
        <v>675</v>
      </c>
      <c r="D225" s="146">
        <v>500</v>
      </c>
      <c r="E225" s="146"/>
      <c r="F225" s="146">
        <v>2022</v>
      </c>
      <c r="G225" s="146">
        <v>45</v>
      </c>
      <c r="H225" s="15"/>
      <c r="I225" s="15"/>
      <c r="J225" s="19" t="s">
        <v>676</v>
      </c>
      <c r="K225" s="355">
        <v>1</v>
      </c>
    </row>
    <row r="226" spans="1:11" ht="15.75" customHeight="1">
      <c r="A226" s="16">
        <v>1</v>
      </c>
      <c r="B226" s="40" t="s">
        <v>11</v>
      </c>
      <c r="C226" s="15"/>
      <c r="D226" s="16">
        <f ca="1">SUM(D225:D230)</f>
        <v>2100</v>
      </c>
      <c r="E226" s="16"/>
      <c r="F226" s="16"/>
      <c r="G226" s="16">
        <f>SUM(G225)</f>
        <v>45</v>
      </c>
      <c r="H226" s="16"/>
      <c r="I226" s="15"/>
      <c r="J226" s="19"/>
      <c r="K226" s="37"/>
    </row>
    <row r="227" spans="1:11" ht="15.75" customHeight="1">
      <c r="A227" s="473" t="s">
        <v>312</v>
      </c>
      <c r="B227" s="473"/>
      <c r="C227" s="473"/>
      <c r="D227" s="473"/>
      <c r="E227" s="473"/>
      <c r="F227" s="473"/>
      <c r="G227" s="473"/>
      <c r="H227" s="473"/>
      <c r="I227" s="473"/>
      <c r="J227" s="474"/>
      <c r="K227" s="37"/>
    </row>
    <row r="228" spans="1:11" ht="15.75" customHeight="1">
      <c r="A228" s="15">
        <v>1</v>
      </c>
      <c r="B228" s="20" t="s">
        <v>335</v>
      </c>
      <c r="C228" s="298" t="s">
        <v>551</v>
      </c>
      <c r="D228" s="299">
        <v>200</v>
      </c>
      <c r="E228" s="299"/>
      <c r="F228" s="299">
        <v>2022</v>
      </c>
      <c r="G228" s="299">
        <v>2</v>
      </c>
      <c r="H228" s="15"/>
      <c r="I228" s="15"/>
      <c r="J228" s="386" t="s">
        <v>598</v>
      </c>
      <c r="K228" s="355">
        <v>1</v>
      </c>
    </row>
    <row r="229" spans="1:11" ht="15.75" customHeight="1">
      <c r="A229" s="15">
        <v>2</v>
      </c>
      <c r="B229" s="20" t="s">
        <v>512</v>
      </c>
      <c r="C229" s="147" t="s">
        <v>513</v>
      </c>
      <c r="D229" s="146">
        <v>100</v>
      </c>
      <c r="E229" s="146"/>
      <c r="F229" s="146" t="s">
        <v>227</v>
      </c>
      <c r="G229" s="146">
        <v>2</v>
      </c>
      <c r="H229" s="15"/>
      <c r="I229" s="15"/>
      <c r="J229" s="386" t="s">
        <v>598</v>
      </c>
      <c r="K229" s="355">
        <v>1</v>
      </c>
    </row>
    <row r="230" spans="1:11" ht="15.75" customHeight="1">
      <c r="A230" s="464">
        <v>3</v>
      </c>
      <c r="B230" s="9" t="s">
        <v>677</v>
      </c>
      <c r="C230" s="94" t="s">
        <v>678</v>
      </c>
      <c r="D230" s="94"/>
      <c r="E230" s="95">
        <v>1000</v>
      </c>
      <c r="F230" s="95">
        <v>2022</v>
      </c>
      <c r="G230" s="95">
        <v>3</v>
      </c>
      <c r="H230" s="15">
        <v>3</v>
      </c>
      <c r="I230" s="15"/>
      <c r="J230" s="19" t="s">
        <v>679</v>
      </c>
      <c r="K230" s="355">
        <v>1</v>
      </c>
    </row>
    <row r="231" spans="1:11" ht="15.75" customHeight="1">
      <c r="A231" s="16">
        <v>3</v>
      </c>
      <c r="B231" s="40" t="s">
        <v>11</v>
      </c>
      <c r="C231" s="15"/>
      <c r="D231" s="16">
        <f>SUM(D228:D229)</f>
        <v>300</v>
      </c>
      <c r="E231" s="15"/>
      <c r="F231" s="15"/>
      <c r="G231" s="16">
        <f>SUM(G228:G230)</f>
        <v>7</v>
      </c>
      <c r="H231" s="16">
        <f>SUM(H228:H230)</f>
        <v>3</v>
      </c>
      <c r="I231" s="15"/>
      <c r="J231" s="19"/>
      <c r="K231" s="37"/>
    </row>
    <row r="232" spans="1:11" ht="15.75" customHeight="1">
      <c r="A232" s="474" t="s">
        <v>313</v>
      </c>
      <c r="B232" s="475"/>
      <c r="C232" s="475"/>
      <c r="D232" s="475"/>
      <c r="E232" s="475"/>
      <c r="F232" s="475"/>
      <c r="G232" s="475"/>
      <c r="H232" s="475"/>
      <c r="I232" s="475"/>
      <c r="J232" s="475"/>
      <c r="K232" s="37"/>
    </row>
    <row r="233" spans="1:11" ht="15.75" customHeight="1">
      <c r="A233" s="15"/>
      <c r="B233" s="9" t="s">
        <v>332</v>
      </c>
      <c r="C233" s="244" t="s">
        <v>548</v>
      </c>
      <c r="D233" s="58">
        <v>1000</v>
      </c>
      <c r="E233" s="58"/>
      <c r="F233" s="57" t="s">
        <v>258</v>
      </c>
      <c r="G233" s="58">
        <v>8</v>
      </c>
      <c r="H233" s="15">
        <v>5</v>
      </c>
      <c r="I233" s="15">
        <v>2</v>
      </c>
      <c r="J233" s="15" t="s">
        <v>333</v>
      </c>
      <c r="K233" s="37"/>
    </row>
    <row r="234" spans="1:11" ht="15.75" customHeight="1">
      <c r="A234" s="15"/>
      <c r="B234" s="9" t="s">
        <v>334</v>
      </c>
      <c r="C234" s="93" t="s">
        <v>549</v>
      </c>
      <c r="D234" s="93"/>
      <c r="E234" s="92">
        <v>2000</v>
      </c>
      <c r="F234" s="57" t="s">
        <v>258</v>
      </c>
      <c r="G234" s="92">
        <v>5</v>
      </c>
      <c r="H234" s="15"/>
      <c r="I234" s="15"/>
      <c r="J234" s="15" t="s">
        <v>333</v>
      </c>
      <c r="K234" s="37"/>
    </row>
    <row r="235" spans="1:11" ht="16.5">
      <c r="A235" s="219">
        <v>2</v>
      </c>
      <c r="B235" s="141" t="s">
        <v>11</v>
      </c>
      <c r="C235" s="142"/>
      <c r="D235" s="385">
        <f>SUM(D233:D234)</f>
        <v>1000</v>
      </c>
      <c r="E235" s="12"/>
      <c r="F235" s="12"/>
      <c r="G235" s="192">
        <f>SUM(G233:G234)</f>
        <v>13</v>
      </c>
      <c r="H235" s="125">
        <f>SUM(H233:H234)</f>
        <v>5</v>
      </c>
      <c r="I235" s="125">
        <f>SUM(I233:I234)</f>
        <v>2</v>
      </c>
      <c r="J235" s="280"/>
      <c r="K235" s="37"/>
    </row>
    <row r="236" spans="1:11" ht="15.75" customHeight="1">
      <c r="A236" s="474" t="s">
        <v>336</v>
      </c>
      <c r="B236" s="475"/>
      <c r="C236" s="475"/>
      <c r="D236" s="475"/>
      <c r="E236" s="475"/>
      <c r="F236" s="475"/>
      <c r="G236" s="475"/>
      <c r="H236" s="475"/>
      <c r="I236" s="475"/>
      <c r="J236" s="475"/>
      <c r="K236" s="37"/>
    </row>
    <row r="237" spans="1:11" ht="90" customHeight="1">
      <c r="A237" s="15"/>
      <c r="B237" s="9" t="s">
        <v>257</v>
      </c>
      <c r="C237" s="74" t="s">
        <v>550</v>
      </c>
      <c r="D237" s="222">
        <v>200</v>
      </c>
      <c r="E237" s="222"/>
      <c r="F237" s="57" t="s">
        <v>239</v>
      </c>
      <c r="G237" s="222">
        <v>20</v>
      </c>
      <c r="H237" s="15"/>
      <c r="I237" s="15">
        <v>2</v>
      </c>
      <c r="J237" s="287" t="s">
        <v>596</v>
      </c>
      <c r="K237" s="153" t="s">
        <v>597</v>
      </c>
    </row>
    <row r="238" spans="1:11">
      <c r="A238" s="16">
        <v>1</v>
      </c>
      <c r="B238" s="124" t="s">
        <v>11</v>
      </c>
      <c r="C238" s="12"/>
      <c r="D238" s="12">
        <f>SUM(D237:D237)</f>
        <v>200</v>
      </c>
      <c r="E238" s="12"/>
      <c r="F238" s="242"/>
      <c r="G238" s="193">
        <f>SUM(G237:G237)</f>
        <v>20</v>
      </c>
      <c r="H238" s="154"/>
      <c r="I238" s="154"/>
      <c r="J238" s="287"/>
      <c r="K238" s="37"/>
    </row>
    <row r="239" spans="1:11">
      <c r="A239" s="122">
        <f>A231+A235+A238</f>
        <v>6</v>
      </c>
      <c r="B239" s="17" t="s">
        <v>12</v>
      </c>
      <c r="C239" s="17"/>
      <c r="D239" s="16">
        <f>D235+D238</f>
        <v>1200</v>
      </c>
      <c r="E239" s="16">
        <v>3000</v>
      </c>
      <c r="F239" s="15" t="s">
        <v>1</v>
      </c>
      <c r="G239" s="193">
        <f>G226+G231</f>
        <v>52</v>
      </c>
      <c r="H239" s="193">
        <f>H235+H238</f>
        <v>5</v>
      </c>
      <c r="I239" s="337">
        <f>I235+I238</f>
        <v>2</v>
      </c>
      <c r="J239" s="72"/>
      <c r="K239" s="433">
        <v>2</v>
      </c>
    </row>
    <row r="240" spans="1:11" ht="15.75" customHeight="1">
      <c r="A240" s="479" t="s">
        <v>129</v>
      </c>
      <c r="B240" s="483"/>
      <c r="C240" s="483"/>
      <c r="D240" s="483"/>
      <c r="E240" s="483"/>
      <c r="F240" s="483"/>
      <c r="G240" s="483"/>
      <c r="H240" s="483"/>
      <c r="I240" s="483"/>
      <c r="J240" s="483"/>
      <c r="K240" s="37"/>
    </row>
    <row r="241" spans="1:11" ht="15.75" customHeight="1">
      <c r="A241" s="473" t="s">
        <v>311</v>
      </c>
      <c r="B241" s="473"/>
      <c r="C241" s="473"/>
      <c r="D241" s="473"/>
      <c r="E241" s="473"/>
      <c r="F241" s="473"/>
      <c r="G241" s="473"/>
      <c r="H241" s="473"/>
      <c r="I241" s="473"/>
      <c r="J241" s="474"/>
      <c r="K241" s="37"/>
    </row>
    <row r="242" spans="1:11" ht="15.75" customHeight="1">
      <c r="A242" s="15"/>
      <c r="B242" s="9" t="s">
        <v>302</v>
      </c>
      <c r="C242" s="15"/>
      <c r="D242" s="15"/>
      <c r="E242" s="15"/>
      <c r="F242" s="15"/>
      <c r="G242" s="15"/>
      <c r="H242" s="15"/>
      <c r="I242" s="15"/>
      <c r="J242" s="19"/>
      <c r="K242" s="37"/>
    </row>
    <row r="243" spans="1:11" ht="15" customHeight="1">
      <c r="A243" s="15"/>
      <c r="B243" s="40" t="s">
        <v>11</v>
      </c>
      <c r="C243" s="15"/>
      <c r="D243" s="15"/>
      <c r="E243" s="15"/>
      <c r="F243" s="15"/>
      <c r="G243" s="15"/>
      <c r="H243" s="15"/>
      <c r="I243" s="15"/>
      <c r="J243" s="19"/>
      <c r="K243" s="37"/>
    </row>
    <row r="244" spans="1:11" ht="15" customHeight="1">
      <c r="A244" s="473" t="s">
        <v>312</v>
      </c>
      <c r="B244" s="473"/>
      <c r="C244" s="473"/>
      <c r="D244" s="473"/>
      <c r="E244" s="473"/>
      <c r="F244" s="473"/>
      <c r="G244" s="473"/>
      <c r="H244" s="473"/>
      <c r="I244" s="473"/>
      <c r="J244" s="474"/>
      <c r="K244" s="37"/>
    </row>
    <row r="245" spans="1:11" ht="30.75" customHeight="1">
      <c r="A245" s="15">
        <v>1</v>
      </c>
      <c r="B245" s="164" t="s">
        <v>546</v>
      </c>
      <c r="C245" s="363" t="s">
        <v>583</v>
      </c>
      <c r="D245" s="364">
        <v>100</v>
      </c>
      <c r="E245" s="364"/>
      <c r="F245" s="364">
        <v>2022</v>
      </c>
      <c r="G245" s="364">
        <v>3.5</v>
      </c>
      <c r="H245" s="382"/>
      <c r="I245" s="382"/>
      <c r="J245" s="383"/>
      <c r="K245" s="406">
        <v>1</v>
      </c>
    </row>
    <row r="246" spans="1:11" ht="30.75" customHeight="1">
      <c r="A246" s="464">
        <v>2</v>
      </c>
      <c r="B246" s="164" t="s">
        <v>599</v>
      </c>
      <c r="C246" s="147" t="s">
        <v>600</v>
      </c>
      <c r="D246" s="146">
        <v>25</v>
      </c>
      <c r="E246" s="146"/>
      <c r="F246" s="146">
        <v>2022</v>
      </c>
      <c r="G246" s="146">
        <v>2.4</v>
      </c>
      <c r="H246" s="91"/>
      <c r="I246" s="153">
        <v>1</v>
      </c>
      <c r="J246" s="409" t="s">
        <v>601</v>
      </c>
      <c r="K246" s="312">
        <v>0.2</v>
      </c>
    </row>
    <row r="247" spans="1:11" ht="15" customHeight="1">
      <c r="A247" s="16">
        <v>2</v>
      </c>
      <c r="B247" s="40" t="s">
        <v>11</v>
      </c>
      <c r="C247" s="15"/>
      <c r="D247" s="16">
        <f>SUM(D245:D246)</f>
        <v>125</v>
      </c>
      <c r="E247" s="16"/>
      <c r="F247" s="16"/>
      <c r="G247" s="16">
        <f>SUM(G245:G246)</f>
        <v>5.9</v>
      </c>
      <c r="H247" s="15"/>
      <c r="I247" s="15">
        <f>SUM(I246)</f>
        <v>1</v>
      </c>
      <c r="J247" s="19"/>
      <c r="K247" s="37"/>
    </row>
    <row r="248" spans="1:11" ht="15" customHeight="1">
      <c r="A248" s="474" t="s">
        <v>313</v>
      </c>
      <c r="B248" s="475"/>
      <c r="C248" s="475"/>
      <c r="D248" s="475"/>
      <c r="E248" s="475"/>
      <c r="F248" s="475"/>
      <c r="G248" s="475"/>
      <c r="H248" s="475"/>
      <c r="I248" s="475"/>
      <c r="J248" s="475"/>
      <c r="K248" s="37"/>
    </row>
    <row r="249" spans="1:11" ht="63">
      <c r="A249" s="310"/>
      <c r="B249" s="164" t="s">
        <v>268</v>
      </c>
      <c r="C249" s="351" t="s">
        <v>444</v>
      </c>
      <c r="D249" s="351"/>
      <c r="E249" s="349">
        <v>140</v>
      </c>
      <c r="F249" s="374" t="s">
        <v>253</v>
      </c>
      <c r="G249" s="349">
        <v>75</v>
      </c>
      <c r="H249" s="310" t="s">
        <v>405</v>
      </c>
      <c r="I249" s="153">
        <v>61</v>
      </c>
      <c r="J249" s="164" t="s">
        <v>269</v>
      </c>
      <c r="K249" s="312">
        <v>0.56999999999999995</v>
      </c>
    </row>
    <row r="250" spans="1:11" ht="126">
      <c r="A250" s="310"/>
      <c r="B250" s="164" t="s">
        <v>270</v>
      </c>
      <c r="C250" s="351" t="s">
        <v>477</v>
      </c>
      <c r="D250" s="351"/>
      <c r="E250" s="351" t="s">
        <v>271</v>
      </c>
      <c r="F250" s="374" t="s">
        <v>272</v>
      </c>
      <c r="G250" s="349">
        <v>100</v>
      </c>
      <c r="H250" s="91"/>
      <c r="I250" s="153" t="s">
        <v>274</v>
      </c>
      <c r="J250" s="164" t="s">
        <v>273</v>
      </c>
      <c r="K250" s="312">
        <v>0.16</v>
      </c>
    </row>
    <row r="251" spans="1:11">
      <c r="A251" s="16">
        <v>1</v>
      </c>
      <c r="B251" s="161" t="s">
        <v>11</v>
      </c>
      <c r="C251" s="90"/>
      <c r="D251" s="140">
        <f>SUM(D246)</f>
        <v>25</v>
      </c>
      <c r="E251" s="140"/>
      <c r="F251" s="154" t="s">
        <v>1</v>
      </c>
      <c r="G251" s="193">
        <f>SUM(G246)</f>
        <v>2.4</v>
      </c>
      <c r="H251" s="153"/>
      <c r="I251" s="140">
        <f>SUM(I246)</f>
        <v>1</v>
      </c>
      <c r="J251" s="288"/>
      <c r="K251" s="37"/>
    </row>
    <row r="252" spans="1:11" ht="15.75" customHeight="1">
      <c r="A252" s="508" t="s">
        <v>406</v>
      </c>
      <c r="B252" s="509"/>
      <c r="C252" s="509"/>
      <c r="D252" s="509"/>
      <c r="E252" s="509"/>
      <c r="F252" s="509"/>
      <c r="G252" s="509"/>
      <c r="H252" s="509"/>
      <c r="I252" s="509"/>
      <c r="J252" s="509"/>
      <c r="K252" s="37"/>
    </row>
    <row r="253" spans="1:11" ht="162" customHeight="1">
      <c r="A253" s="310"/>
      <c r="B253" s="164" t="s">
        <v>457</v>
      </c>
      <c r="C253" s="160" t="s">
        <v>445</v>
      </c>
      <c r="D253" s="159"/>
      <c r="E253" s="159">
        <v>12.8</v>
      </c>
      <c r="F253" s="374" t="s">
        <v>266</v>
      </c>
      <c r="G253" s="159">
        <v>5.7</v>
      </c>
      <c r="H253" s="310">
        <v>1.7</v>
      </c>
      <c r="I253" s="310">
        <v>3</v>
      </c>
      <c r="J253" s="164" t="s">
        <v>515</v>
      </c>
      <c r="K253" s="354">
        <v>0.5</v>
      </c>
    </row>
    <row r="254" spans="1:11" ht="36" customHeight="1">
      <c r="A254" s="382"/>
      <c r="B254" s="408" t="s">
        <v>602</v>
      </c>
      <c r="C254" s="115" t="s">
        <v>603</v>
      </c>
      <c r="D254" s="116">
        <v>100</v>
      </c>
      <c r="E254" s="115"/>
      <c r="F254" s="57" t="s">
        <v>258</v>
      </c>
      <c r="G254" s="116">
        <v>5</v>
      </c>
      <c r="H254" s="382"/>
      <c r="I254" s="382">
        <v>1</v>
      </c>
      <c r="J254" s="383" t="s">
        <v>604</v>
      </c>
      <c r="K254" s="354">
        <v>0.4</v>
      </c>
    </row>
    <row r="255" spans="1:11">
      <c r="A255" s="219"/>
      <c r="B255" s="161" t="s">
        <v>11</v>
      </c>
      <c r="C255" s="90"/>
      <c r="D255" s="140">
        <f>SUM(D253:D253)</f>
        <v>0</v>
      </c>
      <c r="E255" s="140"/>
      <c r="F255" s="153"/>
      <c r="G255" s="140">
        <v>0</v>
      </c>
      <c r="H255" s="140">
        <v>0</v>
      </c>
      <c r="I255" s="140"/>
      <c r="J255" s="277"/>
      <c r="K255" s="37"/>
    </row>
    <row r="256" spans="1:11">
      <c r="A256" s="16">
        <v>1</v>
      </c>
      <c r="B256" s="161" t="s">
        <v>12</v>
      </c>
      <c r="C256" s="90"/>
      <c r="D256" s="140">
        <f>D247+D251</f>
        <v>150</v>
      </c>
      <c r="E256" s="140">
        <f>E255</f>
        <v>0</v>
      </c>
      <c r="F256" s="154" t="s">
        <v>1</v>
      </c>
      <c r="G256" s="196">
        <f>G247</f>
        <v>5.9</v>
      </c>
      <c r="H256" s="140">
        <f>H251+H255</f>
        <v>0</v>
      </c>
      <c r="I256" s="140">
        <f>I251+I255</f>
        <v>1</v>
      </c>
      <c r="J256" s="288"/>
      <c r="K256" s="433">
        <v>1</v>
      </c>
    </row>
    <row r="257" spans="1:11">
      <c r="A257" s="478" t="s">
        <v>21</v>
      </c>
      <c r="B257" s="478"/>
      <c r="C257" s="478"/>
      <c r="D257" s="478"/>
      <c r="E257" s="478"/>
      <c r="F257" s="478"/>
      <c r="G257" s="478"/>
      <c r="H257" s="478"/>
      <c r="I257" s="478"/>
      <c r="J257" s="479"/>
      <c r="K257" s="37"/>
    </row>
    <row r="258" spans="1:11" ht="15.75" customHeight="1">
      <c r="A258" s="473" t="s">
        <v>311</v>
      </c>
      <c r="B258" s="473"/>
      <c r="C258" s="473"/>
      <c r="D258" s="473"/>
      <c r="E258" s="473"/>
      <c r="F258" s="473"/>
      <c r="G258" s="473"/>
      <c r="H258" s="473"/>
      <c r="I258" s="473"/>
      <c r="J258" s="474"/>
      <c r="K258" s="37"/>
    </row>
    <row r="259" spans="1:11">
      <c r="A259" s="15">
        <v>1</v>
      </c>
      <c r="B259" s="9" t="s">
        <v>342</v>
      </c>
      <c r="C259" s="74" t="s">
        <v>345</v>
      </c>
      <c r="D259" s="222">
        <v>213</v>
      </c>
      <c r="E259" s="222"/>
      <c r="F259" s="222" t="s">
        <v>227</v>
      </c>
      <c r="G259" s="222">
        <v>13.9</v>
      </c>
      <c r="H259" s="15">
        <v>10</v>
      </c>
      <c r="I259" s="15"/>
      <c r="J259" s="9" t="s">
        <v>346</v>
      </c>
      <c r="K259" s="355">
        <v>1</v>
      </c>
    </row>
    <row r="260" spans="1:11" ht="31.5">
      <c r="A260" s="15">
        <v>2</v>
      </c>
      <c r="B260" s="9" t="s">
        <v>349</v>
      </c>
      <c r="C260" s="147" t="s">
        <v>350</v>
      </c>
      <c r="D260" s="146">
        <v>300</v>
      </c>
      <c r="E260" s="146"/>
      <c r="F260" s="146" t="s">
        <v>227</v>
      </c>
      <c r="G260" s="146">
        <v>15</v>
      </c>
      <c r="H260" s="15"/>
      <c r="I260" s="15"/>
      <c r="J260" s="9" t="s">
        <v>351</v>
      </c>
      <c r="K260" s="355">
        <v>1</v>
      </c>
    </row>
    <row r="261" spans="1:11">
      <c r="A261" s="15">
        <v>3</v>
      </c>
      <c r="B261" s="9" t="s">
        <v>352</v>
      </c>
      <c r="C261" s="93" t="s">
        <v>353</v>
      </c>
      <c r="D261" s="93"/>
      <c r="E261" s="93"/>
      <c r="F261" s="92" t="s">
        <v>227</v>
      </c>
      <c r="G261" s="92">
        <v>4.8499999999999996</v>
      </c>
      <c r="H261" s="15"/>
      <c r="I261" s="15"/>
      <c r="J261" s="9" t="s">
        <v>354</v>
      </c>
      <c r="K261" s="355">
        <v>1</v>
      </c>
    </row>
    <row r="262" spans="1:11" ht="47.25">
      <c r="A262" s="468">
        <v>4</v>
      </c>
      <c r="B262" s="9" t="s">
        <v>365</v>
      </c>
      <c r="C262" s="94" t="s">
        <v>702</v>
      </c>
      <c r="D262" s="94"/>
      <c r="E262" s="95">
        <v>600</v>
      </c>
      <c r="F262" s="95">
        <v>2022</v>
      </c>
      <c r="G262" s="95">
        <v>5</v>
      </c>
      <c r="H262" s="469"/>
      <c r="I262" s="469">
        <v>0</v>
      </c>
      <c r="J262" s="470" t="s">
        <v>693</v>
      </c>
      <c r="K262" s="355">
        <v>1</v>
      </c>
    </row>
    <row r="263" spans="1:11" ht="31.5">
      <c r="A263" s="468">
        <v>5</v>
      </c>
      <c r="B263" s="9" t="s">
        <v>703</v>
      </c>
      <c r="C263" s="93" t="s">
        <v>704</v>
      </c>
      <c r="D263" s="93"/>
      <c r="E263" s="93"/>
      <c r="F263" s="92">
        <v>2022</v>
      </c>
      <c r="G263" s="92">
        <v>37.6</v>
      </c>
      <c r="H263" s="469"/>
      <c r="I263" s="469">
        <v>0</v>
      </c>
      <c r="J263" s="470" t="s">
        <v>693</v>
      </c>
      <c r="K263" s="355">
        <v>1</v>
      </c>
    </row>
    <row r="264" spans="1:11" ht="31.5">
      <c r="A264" s="468">
        <v>6</v>
      </c>
      <c r="B264" s="9" t="s">
        <v>366</v>
      </c>
      <c r="C264" s="94" t="s">
        <v>705</v>
      </c>
      <c r="D264" s="94"/>
      <c r="E264" s="95">
        <v>300</v>
      </c>
      <c r="F264" s="95">
        <v>2022</v>
      </c>
      <c r="G264" s="95">
        <v>2.2000000000000002</v>
      </c>
      <c r="H264" s="469"/>
      <c r="I264" s="469">
        <v>0</v>
      </c>
      <c r="J264" s="470" t="s">
        <v>693</v>
      </c>
      <c r="K264" s="355">
        <v>1</v>
      </c>
    </row>
    <row r="265" spans="1:11">
      <c r="A265" s="16">
        <v>6</v>
      </c>
      <c r="B265" s="40" t="s">
        <v>11</v>
      </c>
      <c r="C265" s="15"/>
      <c r="D265" s="16">
        <f>SUM(D259:D264)</f>
        <v>513</v>
      </c>
      <c r="E265" s="16">
        <f>SUM(E259:E264)</f>
        <v>900</v>
      </c>
      <c r="F265" s="16"/>
      <c r="G265" s="16">
        <f>SUM(G259:G264)</f>
        <v>78.55</v>
      </c>
      <c r="H265" s="16">
        <f>SUM(H259)</f>
        <v>10</v>
      </c>
      <c r="I265" s="15"/>
      <c r="J265" s="19"/>
      <c r="K265" s="37"/>
    </row>
    <row r="266" spans="1:11" ht="15.75" customHeight="1">
      <c r="A266" s="473" t="s">
        <v>312</v>
      </c>
      <c r="B266" s="473"/>
      <c r="C266" s="473"/>
      <c r="D266" s="473"/>
      <c r="E266" s="473"/>
      <c r="F266" s="473"/>
      <c r="G266" s="473"/>
      <c r="H266" s="473"/>
      <c r="I266" s="473"/>
      <c r="J266" s="474"/>
      <c r="K266" s="37"/>
    </row>
    <row r="267" spans="1:11">
      <c r="A267" s="15"/>
      <c r="B267" s="9" t="s">
        <v>302</v>
      </c>
      <c r="C267" s="15"/>
      <c r="D267" s="15"/>
      <c r="E267" s="15"/>
      <c r="F267" s="15"/>
      <c r="G267" s="15"/>
      <c r="H267" s="15"/>
      <c r="I267" s="15"/>
      <c r="J267" s="19"/>
      <c r="K267" s="37"/>
    </row>
    <row r="268" spans="1:11">
      <c r="A268" s="15"/>
      <c r="B268" s="40" t="s">
        <v>11</v>
      </c>
      <c r="C268" s="15"/>
      <c r="D268" s="15"/>
      <c r="E268" s="15"/>
      <c r="F268" s="15"/>
      <c r="G268" s="15"/>
      <c r="H268" s="15"/>
      <c r="I268" s="15"/>
      <c r="J268" s="19"/>
      <c r="K268" s="37"/>
    </row>
    <row r="269" spans="1:11" ht="15.75" customHeight="1">
      <c r="A269" s="474" t="s">
        <v>313</v>
      </c>
      <c r="B269" s="475"/>
      <c r="C269" s="475"/>
      <c r="D269" s="475"/>
      <c r="E269" s="475"/>
      <c r="F269" s="475"/>
      <c r="G269" s="475"/>
      <c r="H269" s="475"/>
      <c r="I269" s="475"/>
      <c r="J269" s="475"/>
      <c r="K269" s="37"/>
    </row>
    <row r="270" spans="1:11" ht="94.5">
      <c r="A270" s="15"/>
      <c r="B270" s="9" t="s">
        <v>338</v>
      </c>
      <c r="C270" s="160" t="s">
        <v>339</v>
      </c>
      <c r="D270" s="160"/>
      <c r="E270" s="160"/>
      <c r="F270" s="374" t="s">
        <v>340</v>
      </c>
      <c r="G270" s="159">
        <v>210</v>
      </c>
      <c r="H270" s="15">
        <v>210</v>
      </c>
      <c r="I270" s="15">
        <v>15</v>
      </c>
      <c r="J270" s="9" t="s">
        <v>341</v>
      </c>
      <c r="K270" s="354">
        <v>0.3</v>
      </c>
    </row>
    <row r="271" spans="1:11" ht="31.5">
      <c r="A271" s="15"/>
      <c r="B271" s="9" t="s">
        <v>342</v>
      </c>
      <c r="C271" s="74" t="s">
        <v>343</v>
      </c>
      <c r="D271" s="222">
        <v>24</v>
      </c>
      <c r="E271" s="222"/>
      <c r="F271" s="57" t="s">
        <v>258</v>
      </c>
      <c r="G271" s="222">
        <v>10</v>
      </c>
      <c r="H271" s="15"/>
      <c r="I271" s="15"/>
      <c r="J271" s="9" t="s">
        <v>344</v>
      </c>
      <c r="K271" s="354">
        <v>0.05</v>
      </c>
    </row>
    <row r="272" spans="1:11" ht="31.5">
      <c r="A272" s="15"/>
      <c r="B272" s="9" t="s">
        <v>71</v>
      </c>
      <c r="C272" s="93" t="s">
        <v>347</v>
      </c>
      <c r="D272" s="93"/>
      <c r="E272" s="93"/>
      <c r="F272" s="57" t="s">
        <v>572</v>
      </c>
      <c r="G272" s="92">
        <v>3</v>
      </c>
      <c r="H272" s="15"/>
      <c r="I272" s="15"/>
      <c r="J272" s="9" t="s">
        <v>348</v>
      </c>
      <c r="K272" s="354">
        <v>0.5</v>
      </c>
    </row>
    <row r="273" spans="1:11" ht="47.25">
      <c r="A273" s="15"/>
      <c r="B273" s="9" t="s">
        <v>355</v>
      </c>
      <c r="C273" s="160" t="s">
        <v>356</v>
      </c>
      <c r="D273" s="160"/>
      <c r="E273" s="160"/>
      <c r="F273" s="374" t="s">
        <v>234</v>
      </c>
      <c r="G273" s="159">
        <v>30</v>
      </c>
      <c r="H273" s="15">
        <v>4</v>
      </c>
      <c r="I273" s="15">
        <v>5</v>
      </c>
      <c r="J273" s="9" t="s">
        <v>357</v>
      </c>
      <c r="K273" s="354">
        <v>0.15</v>
      </c>
    </row>
    <row r="274" spans="1:11" ht="31.5">
      <c r="A274" s="15"/>
      <c r="B274" s="9" t="s">
        <v>358</v>
      </c>
      <c r="C274" s="9" t="s">
        <v>359</v>
      </c>
      <c r="D274" s="9"/>
      <c r="E274" s="15"/>
      <c r="F274" s="57" t="s">
        <v>239</v>
      </c>
      <c r="G274" s="15">
        <v>15</v>
      </c>
      <c r="H274" s="15">
        <v>10</v>
      </c>
      <c r="I274" s="15">
        <v>2</v>
      </c>
      <c r="J274" s="9" t="s">
        <v>360</v>
      </c>
      <c r="K274" s="354">
        <v>0.9</v>
      </c>
    </row>
    <row r="275" spans="1:11">
      <c r="A275" s="15"/>
      <c r="B275" s="9" t="s">
        <v>361</v>
      </c>
      <c r="C275" s="102" t="s">
        <v>362</v>
      </c>
      <c r="D275" s="102"/>
      <c r="E275" s="102"/>
      <c r="F275" s="57" t="s">
        <v>239</v>
      </c>
      <c r="G275" s="57">
        <v>5.7</v>
      </c>
      <c r="H275" s="15">
        <v>4</v>
      </c>
      <c r="I275" s="15">
        <v>1</v>
      </c>
      <c r="J275" s="9" t="s">
        <v>363</v>
      </c>
      <c r="K275" s="296"/>
    </row>
    <row r="276" spans="1:11" ht="31.5">
      <c r="A276" s="15"/>
      <c r="B276" s="9" t="s">
        <v>364</v>
      </c>
      <c r="C276" s="160" t="s">
        <v>356</v>
      </c>
      <c r="D276" s="160"/>
      <c r="E276" s="160"/>
      <c r="F276" s="374" t="s">
        <v>258</v>
      </c>
      <c r="G276" s="159">
        <v>5.7</v>
      </c>
      <c r="H276" s="15">
        <v>4</v>
      </c>
      <c r="I276" s="15">
        <v>1</v>
      </c>
      <c r="J276" s="9" t="s">
        <v>489</v>
      </c>
      <c r="K276" s="296"/>
    </row>
    <row r="277" spans="1:11" ht="31.5">
      <c r="A277" s="15"/>
      <c r="B277" s="9" t="s">
        <v>365</v>
      </c>
      <c r="C277" s="160" t="s">
        <v>356</v>
      </c>
      <c r="D277" s="160"/>
      <c r="E277" s="160"/>
      <c r="F277" s="374" t="s">
        <v>258</v>
      </c>
      <c r="G277" s="159">
        <v>5.7</v>
      </c>
      <c r="H277" s="15">
        <v>4</v>
      </c>
      <c r="I277" s="15">
        <v>1</v>
      </c>
      <c r="J277" s="9" t="s">
        <v>489</v>
      </c>
      <c r="K277" s="296"/>
    </row>
    <row r="278" spans="1:11" ht="15.75" customHeight="1">
      <c r="A278" s="54"/>
      <c r="B278" s="55" t="s">
        <v>11</v>
      </c>
      <c r="C278" s="54" t="s">
        <v>1</v>
      </c>
      <c r="D278" s="54">
        <f>SUM(D270:D277)</f>
        <v>24</v>
      </c>
      <c r="E278" s="54"/>
      <c r="F278" s="54" t="s">
        <v>1</v>
      </c>
      <c r="G278" s="195">
        <f>SUM(G270:G277)</f>
        <v>285.09999999999997</v>
      </c>
      <c r="H278" s="56">
        <f>H259</f>
        <v>10</v>
      </c>
      <c r="I278" s="56">
        <f>SUM(I270:I277)</f>
        <v>25</v>
      </c>
      <c r="J278" s="289"/>
      <c r="K278" s="296"/>
    </row>
    <row r="279" spans="1:11">
      <c r="A279" s="481" t="s">
        <v>367</v>
      </c>
      <c r="B279" s="482"/>
      <c r="C279" s="482"/>
      <c r="D279" s="482"/>
      <c r="E279" s="482"/>
      <c r="F279" s="482"/>
      <c r="G279" s="482"/>
      <c r="H279" s="482"/>
      <c r="I279" s="482"/>
      <c r="J279" s="482"/>
      <c r="K279" s="296"/>
    </row>
    <row r="280" spans="1:11">
      <c r="A280" s="224"/>
      <c r="B280" s="301" t="s">
        <v>342</v>
      </c>
      <c r="C280" s="74" t="s">
        <v>337</v>
      </c>
      <c r="D280" s="222">
        <v>200</v>
      </c>
      <c r="E280" s="222"/>
      <c r="F280" s="57" t="s">
        <v>239</v>
      </c>
      <c r="G280" s="184">
        <v>5</v>
      </c>
      <c r="H280" s="15"/>
      <c r="I280" s="15"/>
      <c r="J280" s="302" t="s">
        <v>368</v>
      </c>
      <c r="K280" s="354">
        <v>0.1</v>
      </c>
    </row>
    <row r="281" spans="1:11">
      <c r="A281" s="12"/>
      <c r="B281" s="13" t="s">
        <v>11</v>
      </c>
      <c r="C281" s="12" t="s">
        <v>1</v>
      </c>
      <c r="D281" s="12"/>
      <c r="E281" s="12"/>
      <c r="F281" s="12" t="s">
        <v>1</v>
      </c>
      <c r="G281" s="192"/>
      <c r="H281" s="14">
        <f>SUM(H280:H280)</f>
        <v>0</v>
      </c>
      <c r="I281" s="14">
        <f>SUM(I280:I280)</f>
        <v>0</v>
      </c>
      <c r="J281" s="280"/>
      <c r="K281" s="37"/>
    </row>
    <row r="282" spans="1:11">
      <c r="A282" s="16">
        <f>A265+A278</f>
        <v>6</v>
      </c>
      <c r="B282" s="17" t="s">
        <v>12</v>
      </c>
      <c r="C282" s="16"/>
      <c r="D282" s="16">
        <f>D265</f>
        <v>513</v>
      </c>
      <c r="E282" s="16">
        <f>E265</f>
        <v>900</v>
      </c>
      <c r="F282" s="16"/>
      <c r="G282" s="193">
        <f>G265</f>
        <v>78.55</v>
      </c>
      <c r="H282" s="18">
        <f>SUM(H278+H281)</f>
        <v>10</v>
      </c>
      <c r="I282" s="18"/>
      <c r="J282" s="19"/>
      <c r="K282" s="433">
        <v>3</v>
      </c>
    </row>
    <row r="283" spans="1:11">
      <c r="A283" s="479" t="s">
        <v>22</v>
      </c>
      <c r="B283" s="483"/>
      <c r="C283" s="483"/>
      <c r="D283" s="483"/>
      <c r="E283" s="483"/>
      <c r="F283" s="483"/>
      <c r="G283" s="483"/>
      <c r="H283" s="483"/>
      <c r="I283" s="483"/>
      <c r="J283" s="483"/>
      <c r="K283" s="37"/>
    </row>
    <row r="284" spans="1:11" ht="15.75" customHeight="1">
      <c r="A284" s="473" t="s">
        <v>311</v>
      </c>
      <c r="B284" s="473"/>
      <c r="C284" s="473"/>
      <c r="D284" s="473"/>
      <c r="E284" s="473"/>
      <c r="F284" s="473"/>
      <c r="G284" s="473"/>
      <c r="H284" s="473"/>
      <c r="I284" s="473"/>
      <c r="J284" s="474"/>
      <c r="K284" s="37"/>
    </row>
    <row r="285" spans="1:11" ht="31.5">
      <c r="A285" s="15">
        <v>1</v>
      </c>
      <c r="B285" s="9" t="s">
        <v>687</v>
      </c>
      <c r="C285" s="15" t="s">
        <v>688</v>
      </c>
      <c r="D285" s="15"/>
      <c r="E285" s="15"/>
      <c r="F285" s="15" t="s">
        <v>689</v>
      </c>
      <c r="G285" s="15">
        <v>2</v>
      </c>
      <c r="H285" s="15">
        <v>0</v>
      </c>
      <c r="I285" s="15">
        <v>1</v>
      </c>
      <c r="J285" s="407" t="s">
        <v>690</v>
      </c>
      <c r="K285" s="355">
        <v>1</v>
      </c>
    </row>
    <row r="286" spans="1:11">
      <c r="A286" s="16">
        <v>1</v>
      </c>
      <c r="B286" s="40" t="s">
        <v>11</v>
      </c>
      <c r="C286" s="15"/>
      <c r="D286" s="15"/>
      <c r="E286" s="15"/>
      <c r="F286" s="15"/>
      <c r="G286" s="16">
        <f>SUM(G285)</f>
        <v>2</v>
      </c>
      <c r="H286" s="16">
        <f>SUM(H285)</f>
        <v>0</v>
      </c>
      <c r="I286" s="16">
        <f>SUM(I285)</f>
        <v>1</v>
      </c>
      <c r="J286" s="19"/>
      <c r="K286" s="37"/>
    </row>
    <row r="287" spans="1:11" ht="15.75" customHeight="1">
      <c r="A287" s="473" t="s">
        <v>312</v>
      </c>
      <c r="B287" s="473"/>
      <c r="C287" s="473"/>
      <c r="D287" s="473"/>
      <c r="E287" s="473"/>
      <c r="F287" s="473"/>
      <c r="G287" s="473"/>
      <c r="H287" s="473"/>
      <c r="I287" s="473"/>
      <c r="J287" s="474"/>
      <c r="K287" s="37"/>
    </row>
    <row r="288" spans="1:11" ht="31.5">
      <c r="A288" s="15">
        <v>1</v>
      </c>
      <c r="B288" s="164" t="s">
        <v>464</v>
      </c>
      <c r="C288" s="93" t="s">
        <v>465</v>
      </c>
      <c r="D288" s="92"/>
      <c r="E288" s="92">
        <v>150</v>
      </c>
      <c r="F288" s="92">
        <v>2022</v>
      </c>
      <c r="G288" s="92">
        <v>6.5</v>
      </c>
      <c r="H288" s="387">
        <v>4.2</v>
      </c>
      <c r="I288" s="39">
        <v>1</v>
      </c>
      <c r="J288" s="313" t="s">
        <v>466</v>
      </c>
      <c r="K288" s="355">
        <v>1</v>
      </c>
    </row>
    <row r="289" spans="1:11" ht="31.5">
      <c r="A289" s="15">
        <v>2</v>
      </c>
      <c r="B289" s="200" t="s">
        <v>467</v>
      </c>
      <c r="C289" s="93" t="s">
        <v>296</v>
      </c>
      <c r="D289" s="92"/>
      <c r="E289" s="92">
        <v>2800</v>
      </c>
      <c r="F289" s="92">
        <v>2022</v>
      </c>
      <c r="G289" s="92">
        <v>13</v>
      </c>
      <c r="H289" s="139">
        <v>0</v>
      </c>
      <c r="I289" s="39">
        <v>1</v>
      </c>
      <c r="J289" s="313" t="s">
        <v>534</v>
      </c>
      <c r="K289" s="355">
        <v>1</v>
      </c>
    </row>
    <row r="290" spans="1:11">
      <c r="A290" s="16">
        <v>2</v>
      </c>
      <c r="B290" s="40" t="s">
        <v>11</v>
      </c>
      <c r="C290" s="15"/>
      <c r="D290" s="15"/>
      <c r="E290" s="16">
        <f>SUM(E288:E289)</f>
        <v>2950</v>
      </c>
      <c r="F290" s="16"/>
      <c r="G290" s="16">
        <f>SUM(G288:G289)</f>
        <v>19.5</v>
      </c>
      <c r="H290" s="16">
        <f>SUM(H288:H289)</f>
        <v>4.2</v>
      </c>
      <c r="I290" s="16">
        <f>SUM(I288:I289)</f>
        <v>2</v>
      </c>
      <c r="J290" s="19"/>
      <c r="K290" s="37"/>
    </row>
    <row r="291" spans="1:11" ht="15.75" customHeight="1">
      <c r="A291" s="474" t="s">
        <v>313</v>
      </c>
      <c r="B291" s="475"/>
      <c r="C291" s="475"/>
      <c r="D291" s="475"/>
      <c r="E291" s="475"/>
      <c r="F291" s="475"/>
      <c r="G291" s="475"/>
      <c r="H291" s="475"/>
      <c r="I291" s="475"/>
      <c r="J291" s="475"/>
      <c r="K291" s="37"/>
    </row>
    <row r="292" spans="1:11" ht="52.5" customHeight="1">
      <c r="A292" s="224"/>
      <c r="B292" s="164" t="s">
        <v>617</v>
      </c>
      <c r="C292" s="164" t="s">
        <v>618</v>
      </c>
      <c r="D292" s="164"/>
      <c r="E292" s="164" t="s">
        <v>619</v>
      </c>
      <c r="F292" s="400" t="s">
        <v>620</v>
      </c>
      <c r="G292" s="223">
        <v>10</v>
      </c>
      <c r="H292" s="223">
        <v>0</v>
      </c>
      <c r="I292" s="30">
        <v>1</v>
      </c>
      <c r="J292" s="313" t="s">
        <v>293</v>
      </c>
      <c r="K292" s="37"/>
    </row>
    <row r="293" spans="1:11">
      <c r="A293" s="22"/>
      <c r="B293" s="55" t="s">
        <v>11</v>
      </c>
      <c r="C293" s="54" t="s">
        <v>1</v>
      </c>
      <c r="D293" s="54"/>
      <c r="E293" s="22"/>
      <c r="F293" s="54" t="s">
        <v>1</v>
      </c>
      <c r="G293" s="195">
        <f>SUM(G292:G292)</f>
        <v>10</v>
      </c>
      <c r="H293" s="56">
        <f ca="1">SUM(H292:H296)</f>
        <v>0</v>
      </c>
      <c r="I293" s="56">
        <f ca="1">SUM(I292:I296)</f>
        <v>9</v>
      </c>
      <c r="J293" s="265"/>
      <c r="K293" s="37"/>
    </row>
    <row r="294" spans="1:11">
      <c r="A294" s="481" t="s">
        <v>374</v>
      </c>
      <c r="B294" s="482"/>
      <c r="C294" s="482"/>
      <c r="D294" s="482"/>
      <c r="E294" s="482"/>
      <c r="F294" s="482"/>
      <c r="G294" s="482"/>
      <c r="H294" s="482"/>
      <c r="I294" s="482"/>
      <c r="J294" s="482"/>
      <c r="K294" s="37"/>
    </row>
    <row r="295" spans="1:11" ht="31.5">
      <c r="A295" s="300"/>
      <c r="B295" s="165" t="s">
        <v>295</v>
      </c>
      <c r="C295" s="258" t="s">
        <v>468</v>
      </c>
      <c r="D295" s="324">
        <v>150</v>
      </c>
      <c r="E295" s="222"/>
      <c r="F295" s="399">
        <v>2023</v>
      </c>
      <c r="G295" s="257">
        <v>2.5</v>
      </c>
      <c r="H295" s="139">
        <v>0</v>
      </c>
      <c r="I295" s="39">
        <v>1</v>
      </c>
      <c r="J295" s="313" t="s">
        <v>293</v>
      </c>
      <c r="K295" s="37"/>
    </row>
    <row r="296" spans="1:11" ht="31.5">
      <c r="A296" s="300"/>
      <c r="B296" s="164" t="s">
        <v>294</v>
      </c>
      <c r="C296" s="258" t="s">
        <v>468</v>
      </c>
      <c r="D296" s="324">
        <v>150</v>
      </c>
      <c r="E296" s="258"/>
      <c r="F296" s="399">
        <v>2023</v>
      </c>
      <c r="G296" s="324">
        <v>2</v>
      </c>
      <c r="H296" s="223"/>
      <c r="I296" s="39">
        <v>1</v>
      </c>
      <c r="J296" s="313" t="s">
        <v>293</v>
      </c>
      <c r="K296" s="37"/>
    </row>
    <row r="297" spans="1:11">
      <c r="A297" s="22"/>
      <c r="B297" s="8" t="s">
        <v>11</v>
      </c>
      <c r="C297" s="22" t="s">
        <v>1</v>
      </c>
      <c r="D297" s="229"/>
      <c r="E297" s="229"/>
      <c r="F297" s="54" t="s">
        <v>1</v>
      </c>
      <c r="G297" s="195"/>
      <c r="H297" s="56"/>
      <c r="I297" s="56"/>
      <c r="J297" s="263"/>
      <c r="K297" s="37"/>
    </row>
    <row r="298" spans="1:11">
      <c r="A298" s="16">
        <v>3</v>
      </c>
      <c r="B298" s="17" t="s">
        <v>12</v>
      </c>
      <c r="C298" s="16"/>
      <c r="D298" s="16"/>
      <c r="E298" s="16">
        <v>2950</v>
      </c>
      <c r="F298" s="16"/>
      <c r="G298" s="193">
        <f>G286+G290</f>
        <v>21.5</v>
      </c>
      <c r="H298" s="18">
        <f>H290</f>
        <v>4.2</v>
      </c>
      <c r="I298" s="18">
        <f>I286+I290</f>
        <v>3</v>
      </c>
      <c r="J298" s="19"/>
      <c r="K298" s="433">
        <v>3</v>
      </c>
    </row>
    <row r="299" spans="1:11">
      <c r="A299" s="479" t="s">
        <v>23</v>
      </c>
      <c r="B299" s="483"/>
      <c r="C299" s="483"/>
      <c r="D299" s="483"/>
      <c r="E299" s="483"/>
      <c r="F299" s="483"/>
      <c r="G299" s="483"/>
      <c r="H299" s="483"/>
      <c r="I299" s="483"/>
      <c r="J299" s="483"/>
      <c r="K299" s="37"/>
    </row>
    <row r="300" spans="1:11" ht="15.75" customHeight="1">
      <c r="A300" s="473" t="s">
        <v>311</v>
      </c>
      <c r="B300" s="473"/>
      <c r="C300" s="473"/>
      <c r="D300" s="473"/>
      <c r="E300" s="473"/>
      <c r="F300" s="473"/>
      <c r="G300" s="473"/>
      <c r="H300" s="473"/>
      <c r="I300" s="473"/>
      <c r="J300" s="474"/>
      <c r="K300" s="37"/>
    </row>
    <row r="301" spans="1:11">
      <c r="A301" s="15">
        <v>1</v>
      </c>
      <c r="B301" s="253" t="s">
        <v>281</v>
      </c>
      <c r="C301" s="93" t="s">
        <v>280</v>
      </c>
      <c r="D301" s="93"/>
      <c r="E301" s="92">
        <v>1000</v>
      </c>
      <c r="F301" s="92">
        <v>2022</v>
      </c>
      <c r="G301" s="92">
        <v>3.5</v>
      </c>
      <c r="H301" s="251"/>
      <c r="I301" s="39"/>
      <c r="J301" s="234" t="s">
        <v>534</v>
      </c>
      <c r="K301" s="355">
        <v>1</v>
      </c>
    </row>
    <row r="302" spans="1:11">
      <c r="A302" s="15">
        <v>2</v>
      </c>
      <c r="B302" s="357" t="s">
        <v>503</v>
      </c>
      <c r="C302" s="359" t="s">
        <v>504</v>
      </c>
      <c r="D302" s="359"/>
      <c r="E302" s="360"/>
      <c r="F302" s="92">
        <v>2022</v>
      </c>
      <c r="G302" s="360">
        <v>4</v>
      </c>
      <c r="H302" s="358"/>
      <c r="I302" s="361"/>
      <c r="J302" s="362" t="s">
        <v>534</v>
      </c>
      <c r="K302" s="355">
        <v>1</v>
      </c>
    </row>
    <row r="303" spans="1:11">
      <c r="A303" s="15">
        <v>3</v>
      </c>
      <c r="B303" s="253" t="s">
        <v>69</v>
      </c>
      <c r="C303" s="93" t="s">
        <v>280</v>
      </c>
      <c r="D303" s="93"/>
      <c r="E303" s="92">
        <v>1000</v>
      </c>
      <c r="F303" s="92" t="s">
        <v>198</v>
      </c>
      <c r="G303" s="92">
        <v>4</v>
      </c>
      <c r="H303" s="251"/>
      <c r="I303" s="39"/>
      <c r="J303" s="234" t="s">
        <v>534</v>
      </c>
      <c r="K303" s="355">
        <v>1</v>
      </c>
    </row>
    <row r="304" spans="1:11" ht="81" customHeight="1">
      <c r="A304" s="15">
        <v>4</v>
      </c>
      <c r="B304" s="357" t="s">
        <v>505</v>
      </c>
      <c r="C304" s="363" t="s">
        <v>506</v>
      </c>
      <c r="D304" s="363"/>
      <c r="E304" s="364"/>
      <c r="F304" s="364">
        <v>2022</v>
      </c>
      <c r="G304" s="364">
        <v>2</v>
      </c>
      <c r="H304" s="358"/>
      <c r="I304" s="361"/>
      <c r="J304" s="362" t="s">
        <v>554</v>
      </c>
      <c r="K304" s="355">
        <v>1</v>
      </c>
    </row>
    <row r="305" spans="1:11" ht="30.75" customHeight="1">
      <c r="A305" s="464">
        <v>5</v>
      </c>
      <c r="B305" s="467" t="s">
        <v>122</v>
      </c>
      <c r="C305" s="467" t="s">
        <v>694</v>
      </c>
      <c r="D305" s="467"/>
      <c r="E305" s="465">
        <v>4000</v>
      </c>
      <c r="F305" s="465">
        <v>2022</v>
      </c>
      <c r="G305" s="465">
        <v>3.5</v>
      </c>
      <c r="H305" s="466"/>
      <c r="I305" s="361">
        <v>1</v>
      </c>
      <c r="J305" s="362" t="s">
        <v>695</v>
      </c>
      <c r="K305" s="355">
        <v>1</v>
      </c>
    </row>
    <row r="306" spans="1:11" ht="31.5">
      <c r="A306" s="464">
        <v>6</v>
      </c>
      <c r="B306" s="467" t="s">
        <v>696</v>
      </c>
      <c r="C306" s="467" t="s">
        <v>697</v>
      </c>
      <c r="D306" s="467"/>
      <c r="E306" s="465"/>
      <c r="F306" s="465">
        <v>2022</v>
      </c>
      <c r="G306" s="465">
        <v>3</v>
      </c>
      <c r="H306" s="466"/>
      <c r="I306" s="361"/>
      <c r="J306" s="362" t="s">
        <v>698</v>
      </c>
      <c r="K306" s="355">
        <v>1</v>
      </c>
    </row>
    <row r="307" spans="1:11" ht="31.5">
      <c r="A307" s="464">
        <v>7</v>
      </c>
      <c r="B307" s="467" t="s">
        <v>614</v>
      </c>
      <c r="C307" s="467" t="s">
        <v>699</v>
      </c>
      <c r="D307" s="467"/>
      <c r="E307" s="465"/>
      <c r="F307" s="465">
        <v>2022</v>
      </c>
      <c r="G307" s="465">
        <v>2.5</v>
      </c>
      <c r="H307" s="466"/>
      <c r="I307" s="361"/>
      <c r="J307" s="362" t="s">
        <v>700</v>
      </c>
      <c r="K307" s="355">
        <v>1</v>
      </c>
    </row>
    <row r="308" spans="1:11" ht="31.5">
      <c r="A308" s="464">
        <v>8</v>
      </c>
      <c r="B308" s="467" t="s">
        <v>69</v>
      </c>
      <c r="C308" s="467" t="s">
        <v>383</v>
      </c>
      <c r="D308" s="467"/>
      <c r="E308" s="465"/>
      <c r="F308" s="465">
        <v>2022</v>
      </c>
      <c r="G308" s="465">
        <v>10</v>
      </c>
      <c r="H308" s="466"/>
      <c r="I308" s="361"/>
      <c r="J308" s="362" t="s">
        <v>701</v>
      </c>
      <c r="K308" s="355">
        <v>1</v>
      </c>
    </row>
    <row r="309" spans="1:11">
      <c r="A309" s="16">
        <v>8</v>
      </c>
      <c r="B309" s="40" t="s">
        <v>11</v>
      </c>
      <c r="C309" s="15"/>
      <c r="D309" s="15"/>
      <c r="E309" s="16">
        <f>SUM(E301:E308)</f>
        <v>6000</v>
      </c>
      <c r="F309" s="15"/>
      <c r="G309" s="16">
        <f>SUM(G301:G308)</f>
        <v>32.5</v>
      </c>
      <c r="H309" s="15"/>
      <c r="I309" s="16">
        <f>SUM(I301:I308)</f>
        <v>1</v>
      </c>
      <c r="J309" s="19"/>
      <c r="K309" s="37"/>
    </row>
    <row r="310" spans="1:11" ht="15.75" customHeight="1">
      <c r="A310" s="473" t="s">
        <v>312</v>
      </c>
      <c r="B310" s="473"/>
      <c r="C310" s="473"/>
      <c r="D310" s="473"/>
      <c r="E310" s="473"/>
      <c r="F310" s="473"/>
      <c r="G310" s="473"/>
      <c r="H310" s="473"/>
      <c r="I310" s="473"/>
      <c r="J310" s="474"/>
      <c r="K310" s="37"/>
    </row>
    <row r="311" spans="1:11" ht="31.5">
      <c r="A311" s="15">
        <v>1</v>
      </c>
      <c r="B311" s="305" t="s">
        <v>386</v>
      </c>
      <c r="C311" s="326" t="s">
        <v>391</v>
      </c>
      <c r="D311" s="326"/>
      <c r="E311" s="326"/>
      <c r="F311" s="308">
        <v>2022</v>
      </c>
      <c r="G311" s="308">
        <v>10</v>
      </c>
      <c r="H311" s="223">
        <v>3.6</v>
      </c>
      <c r="I311" s="304"/>
      <c r="J311" s="304"/>
      <c r="K311" s="355">
        <v>1</v>
      </c>
    </row>
    <row r="312" spans="1:11">
      <c r="A312" s="16">
        <v>1</v>
      </c>
      <c r="B312" s="40" t="s">
        <v>11</v>
      </c>
      <c r="C312" s="15"/>
      <c r="D312" s="15"/>
      <c r="E312" s="15"/>
      <c r="F312" s="15"/>
      <c r="G312" s="16">
        <f>SUM(G311)</f>
        <v>10</v>
      </c>
      <c r="H312" s="16">
        <f>SUM(H311)</f>
        <v>3.6</v>
      </c>
      <c r="I312" s="15"/>
      <c r="J312" s="19"/>
      <c r="K312" s="37"/>
    </row>
    <row r="313" spans="1:11" ht="15.75" customHeight="1">
      <c r="A313" s="474" t="s">
        <v>313</v>
      </c>
      <c r="B313" s="475"/>
      <c r="C313" s="475"/>
      <c r="D313" s="475"/>
      <c r="E313" s="475"/>
      <c r="F313" s="475"/>
      <c r="G313" s="475"/>
      <c r="H313" s="475"/>
      <c r="I313" s="475"/>
      <c r="J313" s="475"/>
      <c r="K313" s="37"/>
    </row>
    <row r="314" spans="1:11" ht="15.75" customHeight="1">
      <c r="A314" s="15"/>
      <c r="B314" s="9" t="s">
        <v>122</v>
      </c>
      <c r="C314" s="9" t="s">
        <v>552</v>
      </c>
      <c r="D314" s="15"/>
      <c r="E314" s="15"/>
      <c r="F314" s="57" t="s">
        <v>572</v>
      </c>
      <c r="G314" s="15">
        <v>0.2</v>
      </c>
      <c r="H314" s="15"/>
      <c r="I314" s="15"/>
      <c r="J314" s="9" t="s">
        <v>553</v>
      </c>
      <c r="K314" s="354">
        <v>0.75</v>
      </c>
    </row>
    <row r="315" spans="1:11" ht="31.5">
      <c r="A315" s="202"/>
      <c r="B315" s="506" t="s">
        <v>275</v>
      </c>
      <c r="C315" s="148" t="s">
        <v>276</v>
      </c>
      <c r="D315" s="148"/>
      <c r="E315" s="203">
        <v>3</v>
      </c>
      <c r="F315" s="400" t="s">
        <v>556</v>
      </c>
      <c r="G315" s="291">
        <v>10</v>
      </c>
      <c r="H315" s="251"/>
      <c r="I315" s="39"/>
      <c r="J315" s="234" t="s">
        <v>376</v>
      </c>
      <c r="K315" s="354">
        <v>0.81</v>
      </c>
    </row>
    <row r="316" spans="1:11" ht="47.25">
      <c r="A316" s="202"/>
      <c r="B316" s="507"/>
      <c r="C316" s="253" t="s">
        <v>277</v>
      </c>
      <c r="D316" s="270"/>
      <c r="E316" s="250"/>
      <c r="F316" s="374" t="s">
        <v>572</v>
      </c>
      <c r="G316" s="250">
        <v>8</v>
      </c>
      <c r="H316" s="251"/>
      <c r="I316" s="39"/>
      <c r="J316" s="234" t="s">
        <v>377</v>
      </c>
      <c r="K316" s="354">
        <v>0.12</v>
      </c>
    </row>
    <row r="317" spans="1:11" ht="34.5" customHeight="1">
      <c r="A317" s="202"/>
      <c r="B317" s="303" t="s">
        <v>278</v>
      </c>
      <c r="C317" s="258" t="s">
        <v>378</v>
      </c>
      <c r="D317" s="258">
        <v>100</v>
      </c>
      <c r="E317" s="258"/>
      <c r="F317" s="399" t="s">
        <v>239</v>
      </c>
      <c r="G317" s="324">
        <v>8</v>
      </c>
      <c r="H317" s="251"/>
      <c r="I317" s="39"/>
      <c r="J317" s="234" t="s">
        <v>379</v>
      </c>
      <c r="K317" s="354">
        <v>0.43</v>
      </c>
    </row>
    <row r="318" spans="1:11" ht="50.25" customHeight="1">
      <c r="A318" s="202"/>
      <c r="B318" s="253" t="s">
        <v>64</v>
      </c>
      <c r="C318" s="258" t="s">
        <v>279</v>
      </c>
      <c r="D318" s="258">
        <v>50</v>
      </c>
      <c r="E318" s="258"/>
      <c r="F318" s="399" t="s">
        <v>572</v>
      </c>
      <c r="G318" s="324">
        <v>3</v>
      </c>
      <c r="H318" s="251"/>
      <c r="I318" s="39"/>
      <c r="J318" s="234" t="s">
        <v>380</v>
      </c>
      <c r="K318" s="354">
        <v>0.83</v>
      </c>
    </row>
    <row r="319" spans="1:11" ht="31.5">
      <c r="A319" s="15"/>
      <c r="B319" s="164" t="s">
        <v>500</v>
      </c>
      <c r="C319" s="93" t="s">
        <v>501</v>
      </c>
      <c r="D319" s="93"/>
      <c r="E319" s="92">
        <v>1000</v>
      </c>
      <c r="F319" s="57" t="s">
        <v>258</v>
      </c>
      <c r="G319" s="92">
        <v>3</v>
      </c>
      <c r="H319" s="418"/>
      <c r="I319" s="361"/>
      <c r="J319" s="362" t="s">
        <v>502</v>
      </c>
      <c r="K319" s="354">
        <v>0.17</v>
      </c>
    </row>
    <row r="320" spans="1:11" ht="78.75">
      <c r="A320" s="420"/>
      <c r="B320" s="164" t="s">
        <v>614</v>
      </c>
      <c r="C320" s="93" t="s">
        <v>615</v>
      </c>
      <c r="D320" s="92"/>
      <c r="E320" s="92">
        <v>1000</v>
      </c>
      <c r="F320" s="57" t="s">
        <v>258</v>
      </c>
      <c r="G320" s="92">
        <v>2.5</v>
      </c>
      <c r="H320" s="164"/>
      <c r="I320" s="164"/>
      <c r="J320" s="164" t="s">
        <v>616</v>
      </c>
      <c r="K320" s="311">
        <v>0.6</v>
      </c>
    </row>
    <row r="321" spans="1:11">
      <c r="A321" s="16"/>
      <c r="B321" s="17" t="s">
        <v>11</v>
      </c>
      <c r="C321" s="256" t="s">
        <v>1</v>
      </c>
      <c r="D321" s="256"/>
      <c r="E321" s="256"/>
      <c r="F321" s="16" t="s">
        <v>1</v>
      </c>
      <c r="G321" s="256"/>
      <c r="H321" s="14">
        <f>SUM(H315:H320)</f>
        <v>0</v>
      </c>
      <c r="I321" s="14"/>
      <c r="J321" s="280"/>
      <c r="K321" s="421"/>
    </row>
    <row r="322" spans="1:11">
      <c r="A322" s="474" t="s">
        <v>375</v>
      </c>
      <c r="B322" s="475"/>
      <c r="C322" s="475"/>
      <c r="D322" s="475"/>
      <c r="E322" s="475"/>
      <c r="F322" s="475"/>
      <c r="G322" s="475"/>
      <c r="H322" s="475"/>
      <c r="I322" s="475"/>
      <c r="J322" s="475"/>
      <c r="K322" s="37"/>
    </row>
    <row r="323" spans="1:11" ht="31.5">
      <c r="A323" s="15"/>
      <c r="B323" s="9" t="s">
        <v>275</v>
      </c>
      <c r="C323" s="74" t="s">
        <v>381</v>
      </c>
      <c r="D323" s="222">
        <v>200</v>
      </c>
      <c r="E323" s="222"/>
      <c r="F323" s="57" t="s">
        <v>572</v>
      </c>
      <c r="G323" s="222">
        <v>10</v>
      </c>
      <c r="H323" s="15"/>
      <c r="I323" s="15"/>
      <c r="J323" s="134" t="s">
        <v>382</v>
      </c>
      <c r="K323" s="302">
        <v>0.8</v>
      </c>
    </row>
    <row r="324" spans="1:11" ht="21" customHeight="1">
      <c r="A324" s="15"/>
      <c r="B324" s="9" t="s">
        <v>69</v>
      </c>
      <c r="C324" s="74" t="s">
        <v>383</v>
      </c>
      <c r="D324" s="222"/>
      <c r="E324" s="222"/>
      <c r="F324" s="57" t="s">
        <v>239</v>
      </c>
      <c r="G324" s="222">
        <v>10</v>
      </c>
      <c r="H324" s="15"/>
      <c r="I324" s="15"/>
      <c r="J324" s="134" t="s">
        <v>384</v>
      </c>
      <c r="K324" s="302">
        <v>0.3</v>
      </c>
    </row>
    <row r="325" spans="1:11" ht="31.5">
      <c r="A325" s="15"/>
      <c r="B325" s="164" t="s">
        <v>386</v>
      </c>
      <c r="C325" s="164" t="s">
        <v>387</v>
      </c>
      <c r="D325" s="164"/>
      <c r="E325" s="164"/>
      <c r="F325" s="57" t="s">
        <v>258</v>
      </c>
      <c r="G325" s="350">
        <v>63</v>
      </c>
      <c r="H325" s="15">
        <v>22</v>
      </c>
      <c r="I325" s="15">
        <v>16</v>
      </c>
      <c r="J325" s="72"/>
      <c r="K325" s="302">
        <v>0.67600000000000005</v>
      </c>
    </row>
    <row r="326" spans="1:11" ht="31.5">
      <c r="A326" s="15"/>
      <c r="B326" s="9" t="s">
        <v>388</v>
      </c>
      <c r="C326" s="9" t="s">
        <v>389</v>
      </c>
      <c r="D326" s="15"/>
      <c r="E326" s="15"/>
      <c r="F326" s="57" t="s">
        <v>258</v>
      </c>
      <c r="G326" s="15">
        <v>13.9</v>
      </c>
      <c r="H326" s="15">
        <v>5.2</v>
      </c>
      <c r="I326" s="15">
        <v>3</v>
      </c>
      <c r="J326" s="72"/>
      <c r="K326" s="302">
        <v>0.45800000000000002</v>
      </c>
    </row>
    <row r="327" spans="1:11" ht="31.5">
      <c r="A327" s="15"/>
      <c r="B327" s="9" t="s">
        <v>390</v>
      </c>
      <c r="C327" s="9" t="s">
        <v>389</v>
      </c>
      <c r="D327" s="15"/>
      <c r="E327" s="15"/>
      <c r="F327" s="57" t="s">
        <v>258</v>
      </c>
      <c r="G327" s="15">
        <v>13.9</v>
      </c>
      <c r="H327" s="15">
        <v>5.0999999999999996</v>
      </c>
      <c r="I327" s="15">
        <v>3</v>
      </c>
      <c r="J327" s="72"/>
      <c r="K327" s="302">
        <v>0.45800000000000002</v>
      </c>
    </row>
    <row r="328" spans="1:11">
      <c r="A328" s="12"/>
      <c r="B328" s="13" t="s">
        <v>11</v>
      </c>
      <c r="C328" s="16" t="s">
        <v>1</v>
      </c>
      <c r="D328" s="12"/>
      <c r="E328" s="12"/>
      <c r="F328" s="12" t="s">
        <v>1</v>
      </c>
      <c r="G328" s="192">
        <v>0</v>
      </c>
      <c r="H328" s="14">
        <v>0</v>
      </c>
      <c r="I328" s="14">
        <v>0</v>
      </c>
      <c r="J328" s="280"/>
      <c r="K328" s="37"/>
    </row>
    <row r="329" spans="1:11">
      <c r="A329" s="16">
        <f>A309+A312+A328</f>
        <v>9</v>
      </c>
      <c r="B329" s="17" t="s">
        <v>12</v>
      </c>
      <c r="C329" s="16"/>
      <c r="D329" s="16">
        <f>D321+D328</f>
        <v>0</v>
      </c>
      <c r="E329" s="16">
        <f>E309</f>
        <v>6000</v>
      </c>
      <c r="F329" s="16"/>
      <c r="G329" s="193">
        <f>G309+G312+G328</f>
        <v>42.5</v>
      </c>
      <c r="H329" s="18">
        <f>H312+H328</f>
        <v>3.6</v>
      </c>
      <c r="I329" s="18">
        <v>1</v>
      </c>
      <c r="J329" s="19"/>
      <c r="K329" s="433">
        <v>9</v>
      </c>
    </row>
    <row r="330" spans="1:11">
      <c r="A330" s="479" t="s">
        <v>24</v>
      </c>
      <c r="B330" s="483"/>
      <c r="C330" s="483"/>
      <c r="D330" s="483"/>
      <c r="E330" s="483"/>
      <c r="F330" s="483"/>
      <c r="G330" s="483"/>
      <c r="H330" s="483"/>
      <c r="I330" s="483"/>
      <c r="J330" s="483"/>
      <c r="K330" s="37"/>
    </row>
    <row r="331" spans="1:11" ht="15.75" customHeight="1">
      <c r="A331" s="473" t="s">
        <v>311</v>
      </c>
      <c r="B331" s="473"/>
      <c r="C331" s="473"/>
      <c r="D331" s="473"/>
      <c r="E331" s="473"/>
      <c r="F331" s="473"/>
      <c r="G331" s="473"/>
      <c r="H331" s="473"/>
      <c r="I331" s="473"/>
      <c r="J331" s="474"/>
      <c r="K331" s="37"/>
    </row>
    <row r="332" spans="1:11" ht="31.5">
      <c r="A332" s="15">
        <v>1</v>
      </c>
      <c r="B332" s="9" t="s">
        <v>452</v>
      </c>
      <c r="C332" s="74" t="s">
        <v>453</v>
      </c>
      <c r="D332" s="222">
        <v>400</v>
      </c>
      <c r="E332" s="222">
        <v>2400</v>
      </c>
      <c r="F332" s="222">
        <v>2022</v>
      </c>
      <c r="G332" s="222">
        <v>200</v>
      </c>
      <c r="H332" s="15">
        <v>100</v>
      </c>
      <c r="I332" s="15" t="s">
        <v>1</v>
      </c>
      <c r="J332" s="19">
        <v>100</v>
      </c>
      <c r="K332" s="356">
        <v>1</v>
      </c>
    </row>
    <row r="333" spans="1:11" ht="31.5">
      <c r="A333" s="15">
        <v>2</v>
      </c>
      <c r="B333" s="212" t="s">
        <v>455</v>
      </c>
      <c r="C333" s="93" t="s">
        <v>217</v>
      </c>
      <c r="D333" s="92"/>
      <c r="E333" s="92">
        <v>2000</v>
      </c>
      <c r="F333" s="92">
        <v>2022</v>
      </c>
      <c r="G333" s="92">
        <v>15</v>
      </c>
      <c r="H333" s="327">
        <v>0</v>
      </c>
      <c r="I333" s="211">
        <v>1</v>
      </c>
      <c r="J333" s="211">
        <v>100</v>
      </c>
      <c r="K333" s="356">
        <v>1</v>
      </c>
    </row>
    <row r="334" spans="1:11" ht="78.75">
      <c r="A334" s="15">
        <v>3</v>
      </c>
      <c r="B334" s="212" t="s">
        <v>395</v>
      </c>
      <c r="C334" s="164" t="s">
        <v>396</v>
      </c>
      <c r="D334" s="388" t="s">
        <v>1</v>
      </c>
      <c r="E334" s="388" t="s">
        <v>555</v>
      </c>
      <c r="F334" s="388" t="s">
        <v>397</v>
      </c>
      <c r="G334" s="388">
        <v>20</v>
      </c>
      <c r="H334" s="388">
        <v>2.2999999999999998</v>
      </c>
      <c r="I334" s="211">
        <v>1</v>
      </c>
      <c r="J334" s="391">
        <v>100</v>
      </c>
      <c r="K334" s="356">
        <v>1</v>
      </c>
    </row>
    <row r="335" spans="1:11" ht="31.5">
      <c r="A335" s="15">
        <v>4</v>
      </c>
      <c r="B335" s="212" t="s">
        <v>392</v>
      </c>
      <c r="C335" s="74" t="s">
        <v>218</v>
      </c>
      <c r="D335" s="222">
        <v>25</v>
      </c>
      <c r="E335" s="222"/>
      <c r="F335" s="222">
        <v>2022</v>
      </c>
      <c r="G335" s="222">
        <v>3</v>
      </c>
      <c r="H335" s="306">
        <v>0</v>
      </c>
      <c r="I335" s="211">
        <v>3</v>
      </c>
      <c r="J335" s="212" t="s">
        <v>454</v>
      </c>
      <c r="K335" s="356">
        <v>1</v>
      </c>
    </row>
    <row r="336" spans="1:11" ht="31.5">
      <c r="A336" s="15">
        <v>5</v>
      </c>
      <c r="B336" s="212" t="s">
        <v>456</v>
      </c>
      <c r="C336" s="74" t="s">
        <v>219</v>
      </c>
      <c r="D336" s="222">
        <v>50</v>
      </c>
      <c r="E336" s="222"/>
      <c r="F336" s="222">
        <v>2022</v>
      </c>
      <c r="G336" s="222">
        <v>3</v>
      </c>
      <c r="H336" s="306">
        <v>0</v>
      </c>
      <c r="I336" s="235">
        <v>1</v>
      </c>
      <c r="J336" s="164" t="s">
        <v>454</v>
      </c>
      <c r="K336" s="356">
        <v>1</v>
      </c>
    </row>
    <row r="337" spans="1:11">
      <c r="A337" s="16">
        <v>5</v>
      </c>
      <c r="B337" s="40" t="s">
        <v>11</v>
      </c>
      <c r="C337" s="15"/>
      <c r="D337" s="16">
        <f>D332+D335+D336</f>
        <v>475</v>
      </c>
      <c r="E337" s="16">
        <f>E332+E333+3000</f>
        <v>7400</v>
      </c>
      <c r="F337" s="16"/>
      <c r="G337" s="16">
        <f>G332+G333+G334+G335+G336</f>
        <v>241</v>
      </c>
      <c r="H337" s="16">
        <f>SUM(H332:H334)</f>
        <v>102.3</v>
      </c>
      <c r="I337" s="16">
        <f>I333+I334+I335+I336</f>
        <v>6</v>
      </c>
      <c r="J337" s="19"/>
      <c r="K337" s="37"/>
    </row>
    <row r="338" spans="1:11" ht="15.75" customHeight="1">
      <c r="A338" s="473" t="s">
        <v>312</v>
      </c>
      <c r="B338" s="473"/>
      <c r="C338" s="473"/>
      <c r="D338" s="473"/>
      <c r="E338" s="473"/>
      <c r="F338" s="473"/>
      <c r="G338" s="473"/>
      <c r="H338" s="473"/>
      <c r="I338" s="473"/>
      <c r="J338" s="474"/>
      <c r="K338" s="37"/>
    </row>
    <row r="339" spans="1:11">
      <c r="A339" s="15"/>
      <c r="B339" s="9" t="s">
        <v>302</v>
      </c>
      <c r="C339" s="15"/>
      <c r="D339" s="15"/>
      <c r="E339" s="15"/>
      <c r="F339" s="15"/>
      <c r="G339" s="15"/>
      <c r="H339" s="15"/>
      <c r="I339" s="15"/>
      <c r="J339" s="19"/>
      <c r="K339" s="37"/>
    </row>
    <row r="340" spans="1:11">
      <c r="A340" s="15"/>
      <c r="B340" s="40" t="s">
        <v>11</v>
      </c>
      <c r="C340" s="15"/>
      <c r="D340" s="15"/>
      <c r="E340" s="15"/>
      <c r="F340" s="15"/>
      <c r="G340" s="15"/>
      <c r="H340" s="15"/>
      <c r="I340" s="15"/>
      <c r="J340" s="19"/>
      <c r="K340" s="37"/>
    </row>
    <row r="341" spans="1:11" ht="15.75" customHeight="1">
      <c r="A341" s="474" t="s">
        <v>313</v>
      </c>
      <c r="B341" s="475"/>
      <c r="C341" s="475"/>
      <c r="D341" s="475"/>
      <c r="E341" s="475"/>
      <c r="F341" s="475"/>
      <c r="G341" s="475"/>
      <c r="H341" s="475"/>
      <c r="I341" s="475"/>
      <c r="J341" s="475"/>
      <c r="K341" s="37"/>
    </row>
    <row r="342" spans="1:11" ht="47.25">
      <c r="A342" s="19"/>
      <c r="B342" s="164" t="s">
        <v>452</v>
      </c>
      <c r="C342" s="74" t="s">
        <v>393</v>
      </c>
      <c r="D342" s="222">
        <v>400</v>
      </c>
      <c r="E342" s="222">
        <v>2400</v>
      </c>
      <c r="F342" s="57" t="s">
        <v>266</v>
      </c>
      <c r="G342" s="222">
        <v>200</v>
      </c>
      <c r="H342" s="306">
        <v>200</v>
      </c>
      <c r="I342" s="235">
        <v>1</v>
      </c>
      <c r="J342" s="164" t="s">
        <v>394</v>
      </c>
      <c r="K342" s="15" t="s">
        <v>394</v>
      </c>
    </row>
    <row r="343" spans="1:11">
      <c r="A343" s="12"/>
      <c r="B343" s="13" t="s">
        <v>11</v>
      </c>
      <c r="C343" s="12" t="s">
        <v>1</v>
      </c>
      <c r="D343" s="12"/>
      <c r="E343" s="12"/>
      <c r="F343" s="12" t="s">
        <v>1</v>
      </c>
      <c r="G343" s="192"/>
      <c r="H343" s="14"/>
      <c r="I343" s="14"/>
      <c r="J343" s="162"/>
      <c r="K343" s="37"/>
    </row>
    <row r="344" spans="1:11" ht="15.75" customHeight="1">
      <c r="A344" s="474" t="s">
        <v>398</v>
      </c>
      <c r="B344" s="510"/>
      <c r="C344" s="510"/>
      <c r="D344" s="510"/>
      <c r="E344" s="510"/>
      <c r="F344" s="510"/>
      <c r="G344" s="510"/>
      <c r="H344" s="510"/>
      <c r="I344" s="510"/>
      <c r="J344" s="510"/>
      <c r="K344" s="511"/>
    </row>
    <row r="345" spans="1:11">
      <c r="A345" s="15"/>
      <c r="B345" s="134" t="s">
        <v>302</v>
      </c>
      <c r="C345" s="164"/>
      <c r="D345" s="164"/>
      <c r="E345" s="15"/>
      <c r="F345" s="15"/>
      <c r="G345" s="123"/>
      <c r="H345" s="15"/>
      <c r="I345" s="15"/>
      <c r="J345" s="278"/>
      <c r="K345" s="37"/>
    </row>
    <row r="346" spans="1:11">
      <c r="A346" s="16"/>
      <c r="B346" s="40" t="s">
        <v>11</v>
      </c>
      <c r="C346" s="16" t="s">
        <v>1</v>
      </c>
      <c r="D346" s="16"/>
      <c r="E346" s="16" t="s">
        <v>1</v>
      </c>
      <c r="F346" s="16" t="s">
        <v>1</v>
      </c>
      <c r="G346" s="193">
        <f>SUM(G345:G345)</f>
        <v>0</v>
      </c>
      <c r="H346" s="18"/>
      <c r="I346" s="18"/>
      <c r="J346" s="19"/>
      <c r="K346" s="37"/>
    </row>
    <row r="347" spans="1:11">
      <c r="A347" s="16">
        <f>A337+A343</f>
        <v>5</v>
      </c>
      <c r="B347" s="17" t="s">
        <v>12</v>
      </c>
      <c r="C347" s="16"/>
      <c r="D347" s="16">
        <f>D337+D343</f>
        <v>475</v>
      </c>
      <c r="E347" s="16">
        <f>E337+E343</f>
        <v>7400</v>
      </c>
      <c r="F347" s="16"/>
      <c r="G347" s="193">
        <f>G337+G343</f>
        <v>241</v>
      </c>
      <c r="H347" s="18">
        <f>H337+H343</f>
        <v>102.3</v>
      </c>
      <c r="I347" s="18">
        <f>I343+I346</f>
        <v>0</v>
      </c>
      <c r="J347" s="19"/>
      <c r="K347" s="433">
        <v>5</v>
      </c>
    </row>
    <row r="348" spans="1:11">
      <c r="A348" s="479" t="s">
        <v>25</v>
      </c>
      <c r="B348" s="483"/>
      <c r="C348" s="483"/>
      <c r="D348" s="483"/>
      <c r="E348" s="483"/>
      <c r="F348" s="483"/>
      <c r="G348" s="483"/>
      <c r="H348" s="483"/>
      <c r="I348" s="483"/>
      <c r="J348" s="483"/>
      <c r="K348" s="37"/>
    </row>
    <row r="349" spans="1:11" ht="15.75" customHeight="1">
      <c r="A349" s="473" t="s">
        <v>311</v>
      </c>
      <c r="B349" s="473"/>
      <c r="C349" s="473"/>
      <c r="D349" s="473"/>
      <c r="E349" s="473"/>
      <c r="F349" s="473"/>
      <c r="G349" s="473"/>
      <c r="H349" s="473"/>
      <c r="I349" s="473"/>
      <c r="J349" s="474"/>
      <c r="K349" s="37"/>
    </row>
    <row r="350" spans="1:11" ht="47.25">
      <c r="A350" s="15">
        <v>1</v>
      </c>
      <c r="B350" s="9" t="s">
        <v>298</v>
      </c>
      <c r="C350" s="244" t="s">
        <v>654</v>
      </c>
      <c r="D350" s="58">
        <v>200</v>
      </c>
      <c r="E350" s="58"/>
      <c r="F350" s="58">
        <v>2022</v>
      </c>
      <c r="G350" s="58">
        <v>20.2</v>
      </c>
      <c r="H350" s="15">
        <v>20.2</v>
      </c>
      <c r="I350" s="15"/>
      <c r="J350" s="407" t="s">
        <v>655</v>
      </c>
      <c r="K350" s="356">
        <v>1</v>
      </c>
    </row>
    <row r="351" spans="1:11" ht="20.25" customHeight="1">
      <c r="A351" s="15">
        <v>2</v>
      </c>
      <c r="B351" s="9" t="s">
        <v>561</v>
      </c>
      <c r="C351" s="99" t="s">
        <v>562</v>
      </c>
      <c r="D351" s="99"/>
      <c r="E351" s="100">
        <v>3000</v>
      </c>
      <c r="F351" s="100">
        <v>2022</v>
      </c>
      <c r="G351" s="100">
        <v>25</v>
      </c>
      <c r="H351" s="450">
        <v>25</v>
      </c>
      <c r="I351" s="15">
        <v>0</v>
      </c>
      <c r="J351" s="407" t="s">
        <v>655</v>
      </c>
      <c r="K351" s="356">
        <v>1</v>
      </c>
    </row>
    <row r="352" spans="1:11" ht="47.25" customHeight="1">
      <c r="A352" s="471">
        <v>3</v>
      </c>
      <c r="B352" s="9" t="s">
        <v>297</v>
      </c>
      <c r="C352" s="74" t="s">
        <v>706</v>
      </c>
      <c r="D352" s="222">
        <v>1200</v>
      </c>
      <c r="E352" s="74"/>
      <c r="F352" s="222">
        <v>2022</v>
      </c>
      <c r="G352" s="222">
        <v>540</v>
      </c>
      <c r="H352" s="472"/>
      <c r="I352" s="471"/>
      <c r="J352" s="407"/>
      <c r="K352" s="356"/>
    </row>
    <row r="353" spans="1:11">
      <c r="A353" s="16">
        <v>3</v>
      </c>
      <c r="B353" s="40" t="s">
        <v>11</v>
      </c>
      <c r="C353" s="15"/>
      <c r="D353" s="15"/>
      <c r="E353" s="15"/>
      <c r="F353" s="15"/>
      <c r="G353" s="16">
        <f>SUM(G350:G352)</f>
        <v>585.20000000000005</v>
      </c>
      <c r="H353" s="16">
        <f>SUM(H350:H351)</f>
        <v>45.2</v>
      </c>
      <c r="I353" s="15"/>
      <c r="J353" s="19"/>
      <c r="K353" s="37"/>
    </row>
    <row r="354" spans="1:11" ht="15.75" customHeight="1">
      <c r="A354" s="473" t="s">
        <v>312</v>
      </c>
      <c r="B354" s="473"/>
      <c r="C354" s="473"/>
      <c r="D354" s="473"/>
      <c r="E354" s="473"/>
      <c r="F354" s="473"/>
      <c r="G354" s="473"/>
      <c r="H354" s="473"/>
      <c r="I354" s="473"/>
      <c r="J354" s="474"/>
      <c r="K354" s="37"/>
    </row>
    <row r="355" spans="1:11" ht="47.25">
      <c r="A355" s="15">
        <v>1</v>
      </c>
      <c r="B355" s="9" t="s">
        <v>298</v>
      </c>
      <c r="C355" s="9" t="s">
        <v>656</v>
      </c>
      <c r="D355" s="15"/>
      <c r="E355" s="15"/>
      <c r="F355" s="15">
        <v>2022</v>
      </c>
      <c r="G355" s="15">
        <v>8.8000000000000007</v>
      </c>
      <c r="H355" s="15">
        <v>8.8000000000000007</v>
      </c>
      <c r="I355" s="15"/>
      <c r="J355" s="407" t="s">
        <v>657</v>
      </c>
      <c r="K355" s="356">
        <v>1</v>
      </c>
    </row>
    <row r="356" spans="1:11">
      <c r="A356" s="16">
        <v>1</v>
      </c>
      <c r="B356" s="40" t="s">
        <v>11</v>
      </c>
      <c r="C356" s="15"/>
      <c r="D356" s="15"/>
      <c r="E356" s="15"/>
      <c r="F356" s="15"/>
      <c r="G356" s="16">
        <f>SUM(G355)</f>
        <v>8.8000000000000007</v>
      </c>
      <c r="H356" s="15"/>
      <c r="I356" s="15"/>
      <c r="J356" s="19"/>
      <c r="K356" s="37"/>
    </row>
    <row r="357" spans="1:11" ht="15.75" customHeight="1">
      <c r="A357" s="474" t="s">
        <v>313</v>
      </c>
      <c r="B357" s="475"/>
      <c r="C357" s="475"/>
      <c r="D357" s="475"/>
      <c r="E357" s="475"/>
      <c r="F357" s="475"/>
      <c r="G357" s="475"/>
      <c r="H357" s="475"/>
      <c r="I357" s="475"/>
      <c r="J357" s="475"/>
      <c r="K357" s="37"/>
    </row>
    <row r="358" spans="1:11" ht="94.5">
      <c r="A358" s="224"/>
      <c r="B358" s="74" t="s">
        <v>298</v>
      </c>
      <c r="C358" s="74" t="s">
        <v>393</v>
      </c>
      <c r="D358" s="222">
        <v>400</v>
      </c>
      <c r="E358" s="348"/>
      <c r="F358" s="57">
        <v>2023</v>
      </c>
      <c r="G358" s="222">
        <v>135</v>
      </c>
      <c r="H358" s="254">
        <v>120</v>
      </c>
      <c r="I358" s="254">
        <v>5</v>
      </c>
      <c r="J358" s="164" t="s">
        <v>407</v>
      </c>
      <c r="K358" s="173" t="s">
        <v>516</v>
      </c>
    </row>
    <row r="359" spans="1:11" ht="33.75" customHeight="1">
      <c r="A359" s="255"/>
      <c r="B359" s="234" t="s">
        <v>298</v>
      </c>
      <c r="C359" s="244" t="s">
        <v>408</v>
      </c>
      <c r="D359" s="58">
        <v>300</v>
      </c>
      <c r="E359" s="58"/>
      <c r="F359" s="314">
        <v>45261</v>
      </c>
      <c r="G359" s="58">
        <v>45</v>
      </c>
      <c r="H359" s="310">
        <v>30</v>
      </c>
      <c r="I359" s="310">
        <v>4</v>
      </c>
      <c r="J359" s="164" t="s">
        <v>409</v>
      </c>
      <c r="K359" s="173"/>
    </row>
    <row r="360" spans="1:11" ht="32.25" customHeight="1">
      <c r="A360" s="255"/>
      <c r="B360" s="234" t="s">
        <v>297</v>
      </c>
      <c r="C360" s="52" t="s">
        <v>410</v>
      </c>
      <c r="D360" s="51"/>
      <c r="E360" s="51"/>
      <c r="F360" s="51">
        <v>2023</v>
      </c>
      <c r="G360" s="51">
        <v>60</v>
      </c>
      <c r="H360" s="254"/>
      <c r="I360" s="254">
        <v>7</v>
      </c>
      <c r="J360" s="164" t="s">
        <v>411</v>
      </c>
      <c r="K360" s="173"/>
    </row>
    <row r="361" spans="1:11" ht="32.25" customHeight="1">
      <c r="A361" s="254">
        <v>1</v>
      </c>
      <c r="B361" s="394" t="s">
        <v>412</v>
      </c>
      <c r="C361" s="160" t="s">
        <v>565</v>
      </c>
      <c r="D361" s="159"/>
      <c r="E361" s="159">
        <v>100</v>
      </c>
      <c r="F361" s="395">
        <v>44896</v>
      </c>
      <c r="G361" s="159">
        <v>5.66</v>
      </c>
      <c r="H361" s="164"/>
      <c r="I361" s="254">
        <v>7</v>
      </c>
      <c r="J361" s="164" t="s">
        <v>413</v>
      </c>
      <c r="K361" s="173"/>
    </row>
    <row r="362" spans="1:11" ht="48" customHeight="1">
      <c r="A362" s="419">
        <v>2</v>
      </c>
      <c r="B362" s="164" t="s">
        <v>412</v>
      </c>
      <c r="C362" s="160" t="s">
        <v>621</v>
      </c>
      <c r="D362" s="159"/>
      <c r="E362" s="159"/>
      <c r="F362" s="395">
        <v>44896</v>
      </c>
      <c r="G362" s="159">
        <v>5.72</v>
      </c>
      <c r="H362" s="164"/>
      <c r="I362" s="419">
        <v>8</v>
      </c>
      <c r="J362" s="362" t="s">
        <v>622</v>
      </c>
      <c r="K362" s="173"/>
    </row>
    <row r="363" spans="1:11" ht="30.75" customHeight="1">
      <c r="A363" s="390">
        <v>3</v>
      </c>
      <c r="B363" s="164" t="s">
        <v>557</v>
      </c>
      <c r="C363" s="164" t="s">
        <v>558</v>
      </c>
      <c r="D363" s="389"/>
      <c r="E363" s="389"/>
      <c r="F363" s="450">
        <v>2023</v>
      </c>
      <c r="G363" s="389">
        <v>12</v>
      </c>
      <c r="H363" s="164"/>
      <c r="I363" s="390" t="s">
        <v>559</v>
      </c>
      <c r="J363" s="362" t="s">
        <v>560</v>
      </c>
      <c r="K363" s="311">
        <v>0.95</v>
      </c>
    </row>
    <row r="364" spans="1:11" ht="32.25" customHeight="1">
      <c r="A364" s="390"/>
      <c r="B364" s="164" t="s">
        <v>561</v>
      </c>
      <c r="C364" s="74" t="s">
        <v>563</v>
      </c>
      <c r="D364" s="74"/>
      <c r="E364" s="74"/>
      <c r="F364" s="57">
        <v>2023</v>
      </c>
      <c r="G364" s="74">
        <v>50</v>
      </c>
      <c r="H364" s="164"/>
      <c r="I364" s="390">
        <v>3</v>
      </c>
      <c r="J364" s="362" t="s">
        <v>564</v>
      </c>
      <c r="K364" s="173"/>
    </row>
    <row r="365" spans="1:11">
      <c r="A365" s="16"/>
      <c r="B365" s="40" t="s">
        <v>11</v>
      </c>
      <c r="C365" s="9"/>
      <c r="D365" s="16"/>
      <c r="E365" s="16">
        <f>E361</f>
        <v>100</v>
      </c>
      <c r="F365" s="73"/>
      <c r="G365" s="193">
        <f>G361+G363</f>
        <v>17.66</v>
      </c>
      <c r="H365" s="18">
        <f>H359</f>
        <v>30</v>
      </c>
      <c r="I365" s="18">
        <f>I361+I362+I363:J363</f>
        <v>21</v>
      </c>
      <c r="J365" s="15"/>
      <c r="K365" s="37"/>
    </row>
    <row r="366" spans="1:11">
      <c r="A366" s="474" t="s">
        <v>417</v>
      </c>
      <c r="B366" s="475"/>
      <c r="C366" s="475"/>
      <c r="D366" s="475"/>
      <c r="E366" s="475"/>
      <c r="F366" s="475"/>
      <c r="G366" s="475"/>
      <c r="H366" s="475"/>
      <c r="I366" s="475"/>
      <c r="J366" s="475"/>
      <c r="K366" s="37"/>
    </row>
    <row r="367" spans="1:11" ht="81" customHeight="1">
      <c r="A367" s="19"/>
      <c r="B367" s="298" t="s">
        <v>298</v>
      </c>
      <c r="C367" s="74" t="s">
        <v>414</v>
      </c>
      <c r="D367" s="222">
        <v>360</v>
      </c>
      <c r="E367" s="222"/>
      <c r="F367" s="57">
        <v>2023</v>
      </c>
      <c r="G367" s="222">
        <v>30</v>
      </c>
      <c r="H367" s="309"/>
      <c r="I367" s="309"/>
      <c r="J367" s="234" t="s">
        <v>415</v>
      </c>
      <c r="K367" s="234" t="s">
        <v>516</v>
      </c>
    </row>
    <row r="368" spans="1:11" ht="47.25">
      <c r="A368" s="19"/>
      <c r="B368" s="234" t="s">
        <v>298</v>
      </c>
      <c r="C368" s="102" t="s">
        <v>416</v>
      </c>
      <c r="D368" s="102"/>
      <c r="E368" s="57">
        <v>2226</v>
      </c>
      <c r="F368" s="57">
        <v>2023</v>
      </c>
      <c r="G368" s="57">
        <v>180</v>
      </c>
      <c r="H368" s="309">
        <v>144</v>
      </c>
      <c r="I368" s="309">
        <v>6</v>
      </c>
      <c r="J368" s="234" t="s">
        <v>415</v>
      </c>
      <c r="K368" s="234"/>
    </row>
    <row r="369" spans="1:11">
      <c r="A369" s="16"/>
      <c r="B369" s="17" t="s">
        <v>11</v>
      </c>
      <c r="C369" s="16" t="s">
        <v>1</v>
      </c>
      <c r="D369" s="16"/>
      <c r="E369" s="16"/>
      <c r="F369" s="16" t="s">
        <v>1</v>
      </c>
      <c r="G369" s="193"/>
      <c r="H369" s="18"/>
      <c r="I369" s="18"/>
      <c r="J369" s="19"/>
      <c r="K369" s="37"/>
    </row>
    <row r="370" spans="1:11">
      <c r="A370" s="12">
        <f>A365</f>
        <v>0</v>
      </c>
      <c r="B370" s="17" t="s">
        <v>12</v>
      </c>
      <c r="C370" s="16"/>
      <c r="D370" s="16">
        <f>D365</f>
        <v>0</v>
      </c>
      <c r="E370" s="16">
        <f>E365</f>
        <v>100</v>
      </c>
      <c r="F370" s="16"/>
      <c r="G370" s="193">
        <f>G353+G356</f>
        <v>594</v>
      </c>
      <c r="H370" s="18">
        <f>H365</f>
        <v>30</v>
      </c>
      <c r="I370" s="18">
        <f>I365</f>
        <v>21</v>
      </c>
      <c r="J370" s="19"/>
      <c r="K370" s="452">
        <v>3</v>
      </c>
    </row>
    <row r="371" spans="1:11">
      <c r="A371" s="479" t="s">
        <v>26</v>
      </c>
      <c r="B371" s="483"/>
      <c r="C371" s="483"/>
      <c r="D371" s="483"/>
      <c r="E371" s="483"/>
      <c r="F371" s="483"/>
      <c r="G371" s="483"/>
      <c r="H371" s="483"/>
      <c r="I371" s="483"/>
      <c r="J371" s="483"/>
      <c r="K371" s="37"/>
    </row>
    <row r="372" spans="1:11" ht="15.75" customHeight="1">
      <c r="A372" s="473" t="s">
        <v>311</v>
      </c>
      <c r="B372" s="473"/>
      <c r="C372" s="473"/>
      <c r="D372" s="473"/>
      <c r="E372" s="473"/>
      <c r="F372" s="473"/>
      <c r="G372" s="473"/>
      <c r="H372" s="473"/>
      <c r="I372" s="473"/>
      <c r="J372" s="474"/>
      <c r="K372" s="37"/>
    </row>
    <row r="373" spans="1:11">
      <c r="A373" s="15">
        <v>1</v>
      </c>
      <c r="B373" s="127" t="s">
        <v>418</v>
      </c>
      <c r="C373" s="160" t="s">
        <v>419</v>
      </c>
      <c r="D373" s="160"/>
      <c r="E373" s="159">
        <v>1000</v>
      </c>
      <c r="F373" s="159">
        <v>2022</v>
      </c>
      <c r="G373" s="159">
        <v>4</v>
      </c>
      <c r="H373" s="128"/>
      <c r="I373" s="128"/>
      <c r="J373" s="316" t="s">
        <v>420</v>
      </c>
      <c r="K373" s="356">
        <v>1</v>
      </c>
    </row>
    <row r="374" spans="1:11">
      <c r="A374" s="16">
        <v>1</v>
      </c>
      <c r="B374" s="40" t="s">
        <v>11</v>
      </c>
      <c r="C374" s="15"/>
      <c r="D374" s="15"/>
      <c r="E374" s="16">
        <f>SUM(E373)</f>
        <v>1000</v>
      </c>
      <c r="F374" s="16"/>
      <c r="G374" s="16">
        <f>SUM(G373)</f>
        <v>4</v>
      </c>
      <c r="H374" s="15"/>
      <c r="I374" s="15"/>
      <c r="J374" s="19"/>
      <c r="K374" s="37"/>
    </row>
    <row r="375" spans="1:11" ht="15.75" customHeight="1">
      <c r="A375" s="473" t="s">
        <v>312</v>
      </c>
      <c r="B375" s="473"/>
      <c r="C375" s="473"/>
      <c r="D375" s="473"/>
      <c r="E375" s="473"/>
      <c r="F375" s="473"/>
      <c r="G375" s="473"/>
      <c r="H375" s="473"/>
      <c r="I375" s="473"/>
      <c r="J375" s="474"/>
      <c r="K375" s="37"/>
    </row>
    <row r="376" spans="1:11">
      <c r="A376" s="15">
        <v>1</v>
      </c>
      <c r="B376" s="9" t="s">
        <v>681</v>
      </c>
      <c r="C376" s="244" t="s">
        <v>682</v>
      </c>
      <c r="D376" s="58">
        <v>150</v>
      </c>
      <c r="E376" s="58">
        <v>90</v>
      </c>
      <c r="F376" s="58">
        <v>2022</v>
      </c>
      <c r="G376" s="58">
        <v>17</v>
      </c>
      <c r="H376" s="15">
        <v>7</v>
      </c>
      <c r="I376" s="15">
        <v>2</v>
      </c>
      <c r="J376" s="19"/>
      <c r="K376" s="356">
        <v>1</v>
      </c>
    </row>
    <row r="377" spans="1:11">
      <c r="A377" s="462">
        <v>2</v>
      </c>
      <c r="B377" s="9" t="s">
        <v>683</v>
      </c>
      <c r="C377" s="93" t="s">
        <v>684</v>
      </c>
      <c r="D377" s="93"/>
      <c r="E377" s="92">
        <v>500</v>
      </c>
      <c r="F377" s="92">
        <v>2022</v>
      </c>
      <c r="G377" s="92">
        <v>3</v>
      </c>
      <c r="H377" s="462">
        <v>3</v>
      </c>
      <c r="I377" s="462"/>
      <c r="J377" s="461"/>
      <c r="K377" s="356">
        <v>1</v>
      </c>
    </row>
    <row r="378" spans="1:11">
      <c r="A378" s="462">
        <v>3</v>
      </c>
      <c r="B378" s="9" t="s">
        <v>685</v>
      </c>
      <c r="C378" s="99" t="s">
        <v>686</v>
      </c>
      <c r="D378" s="99"/>
      <c r="E378" s="100">
        <v>150</v>
      </c>
      <c r="F378" s="100">
        <v>2022</v>
      </c>
      <c r="G378" s="100">
        <v>3</v>
      </c>
      <c r="H378" s="462">
        <v>3</v>
      </c>
      <c r="I378" s="462"/>
      <c r="J378" s="461"/>
      <c r="K378" s="356">
        <v>1</v>
      </c>
    </row>
    <row r="379" spans="1:11" ht="16.5">
      <c r="A379" s="462">
        <v>4</v>
      </c>
      <c r="B379" s="319" t="s">
        <v>423</v>
      </c>
      <c r="C379" s="147" t="s">
        <v>422</v>
      </c>
      <c r="D379" s="146">
        <v>100</v>
      </c>
      <c r="E379" s="146"/>
      <c r="F379" s="146">
        <v>2022</v>
      </c>
      <c r="G379" s="146">
        <v>10</v>
      </c>
      <c r="H379" s="173">
        <v>3</v>
      </c>
      <c r="I379" s="19">
        <v>4</v>
      </c>
      <c r="J379" s="461"/>
      <c r="K379" s="356">
        <v>1</v>
      </c>
    </row>
    <row r="380" spans="1:11">
      <c r="A380" s="16">
        <v>4</v>
      </c>
      <c r="B380" s="23" t="s">
        <v>11</v>
      </c>
      <c r="C380" s="164"/>
      <c r="D380" s="22">
        <f>SUM(D376:D378)</f>
        <v>150</v>
      </c>
      <c r="E380" s="22">
        <f>SUM(E376:E378)</f>
        <v>740</v>
      </c>
      <c r="F380" s="25"/>
      <c r="G380" s="190">
        <f>SUM(G376:G378)</f>
        <v>23</v>
      </c>
      <c r="H380" s="347">
        <f>SUM(H376:H378)</f>
        <v>13</v>
      </c>
      <c r="I380" s="25">
        <f>SUM(I376:I379)</f>
        <v>6</v>
      </c>
      <c r="J380" s="19"/>
      <c r="K380" s="37"/>
    </row>
    <row r="381" spans="1:11" ht="15.75" customHeight="1">
      <c r="A381" s="474" t="s">
        <v>313</v>
      </c>
      <c r="B381" s="475"/>
      <c r="C381" s="475"/>
      <c r="D381" s="475"/>
      <c r="E381" s="475"/>
      <c r="F381" s="475"/>
      <c r="G381" s="475"/>
      <c r="H381" s="475"/>
      <c r="I381" s="475"/>
      <c r="J381" s="475"/>
      <c r="K381" s="37"/>
    </row>
    <row r="382" spans="1:11">
      <c r="A382" s="418"/>
      <c r="B382" s="164" t="s">
        <v>302</v>
      </c>
      <c r="C382" s="164"/>
      <c r="D382" s="164"/>
      <c r="E382" s="164"/>
      <c r="F382" s="39"/>
      <c r="G382" s="183"/>
      <c r="H382" s="24"/>
      <c r="I382" s="39"/>
      <c r="J382" s="344"/>
      <c r="K382" s="302"/>
    </row>
    <row r="383" spans="1:11">
      <c r="A383" s="198"/>
      <c r="B383" s="17" t="s">
        <v>11</v>
      </c>
      <c r="C383" s="22" t="s">
        <v>1</v>
      </c>
      <c r="D383" s="22"/>
      <c r="E383" s="22">
        <f>SUM(E373)</f>
        <v>1000</v>
      </c>
      <c r="F383" s="22" t="s">
        <v>1</v>
      </c>
      <c r="G383" s="194">
        <f>SUM(G373)</f>
        <v>4</v>
      </c>
      <c r="H383" s="18"/>
      <c r="I383" s="18"/>
      <c r="J383" s="19"/>
      <c r="K383" s="37"/>
    </row>
    <row r="384" spans="1:11" ht="15.75" customHeight="1">
      <c r="A384" s="474" t="s">
        <v>367</v>
      </c>
      <c r="B384" s="475"/>
      <c r="C384" s="475"/>
      <c r="D384" s="475"/>
      <c r="E384" s="475"/>
      <c r="F384" s="475"/>
      <c r="G384" s="475"/>
      <c r="H384" s="475"/>
      <c r="I384" s="475"/>
      <c r="J384" s="475"/>
      <c r="K384" s="37"/>
    </row>
    <row r="385" spans="1:11" ht="15.75" customHeight="1">
      <c r="A385" s="462"/>
      <c r="B385" s="134" t="s">
        <v>421</v>
      </c>
      <c r="C385" s="147" t="s">
        <v>422</v>
      </c>
      <c r="D385" s="146">
        <v>100</v>
      </c>
      <c r="E385" s="146"/>
      <c r="F385" s="57" t="s">
        <v>258</v>
      </c>
      <c r="G385" s="146">
        <v>3.5</v>
      </c>
      <c r="H385" s="173">
        <v>1</v>
      </c>
      <c r="I385" s="72">
        <v>2</v>
      </c>
      <c r="J385" s="37"/>
      <c r="K385" s="302">
        <v>0.85</v>
      </c>
    </row>
    <row r="386" spans="1:11">
      <c r="A386" s="462"/>
      <c r="B386" s="463" t="s">
        <v>151</v>
      </c>
      <c r="C386" s="160" t="s">
        <v>424</v>
      </c>
      <c r="D386" s="160"/>
      <c r="E386" s="159">
        <v>500</v>
      </c>
      <c r="F386" s="159">
        <v>2023</v>
      </c>
      <c r="G386" s="159">
        <v>3</v>
      </c>
      <c r="H386" s="173">
        <v>1</v>
      </c>
      <c r="I386" s="19">
        <v>1</v>
      </c>
      <c r="J386" s="317"/>
      <c r="K386" s="302">
        <v>0.1</v>
      </c>
    </row>
    <row r="387" spans="1:11">
      <c r="A387" s="122"/>
      <c r="B387" s="40" t="s">
        <v>11</v>
      </c>
      <c r="C387" s="16"/>
      <c r="D387" s="16"/>
      <c r="E387" s="16">
        <f>SUM(E385:E386)</f>
        <v>500</v>
      </c>
      <c r="F387" s="16"/>
      <c r="G387" s="16">
        <f>G386</f>
        <v>3</v>
      </c>
      <c r="H387" s="193">
        <f>H386</f>
        <v>1</v>
      </c>
      <c r="I387" s="16">
        <f>SUM(I385:I386)</f>
        <v>3</v>
      </c>
      <c r="J387" s="318"/>
      <c r="K387" s="15"/>
    </row>
    <row r="388" spans="1:11">
      <c r="A388" s="16">
        <f>A374+A380</f>
        <v>5</v>
      </c>
      <c r="B388" s="17" t="s">
        <v>12</v>
      </c>
      <c r="C388" s="16"/>
      <c r="D388" s="16">
        <f>D383+D387</f>
        <v>0</v>
      </c>
      <c r="E388" s="16">
        <f>E374+E380</f>
        <v>1740</v>
      </c>
      <c r="F388" s="16"/>
      <c r="G388" s="193">
        <f>G374+G380</f>
        <v>27</v>
      </c>
      <c r="H388" s="18">
        <f>H380</f>
        <v>13</v>
      </c>
      <c r="I388" s="18">
        <f>I380+I387</f>
        <v>9</v>
      </c>
      <c r="J388" s="19"/>
      <c r="K388" s="433">
        <v>5</v>
      </c>
    </row>
    <row r="389" spans="1:11">
      <c r="A389" s="479" t="s">
        <v>27</v>
      </c>
      <c r="B389" s="483"/>
      <c r="C389" s="483"/>
      <c r="D389" s="483"/>
      <c r="E389" s="483"/>
      <c r="F389" s="483"/>
      <c r="G389" s="483"/>
      <c r="H389" s="483"/>
      <c r="I389" s="483"/>
      <c r="J389" s="483"/>
      <c r="K389" s="37"/>
    </row>
    <row r="390" spans="1:11" ht="15.75" customHeight="1">
      <c r="A390" s="473" t="s">
        <v>311</v>
      </c>
      <c r="B390" s="473"/>
      <c r="C390" s="473"/>
      <c r="D390" s="473"/>
      <c r="E390" s="473"/>
      <c r="F390" s="473"/>
      <c r="G390" s="473"/>
      <c r="H390" s="473"/>
      <c r="I390" s="473"/>
      <c r="J390" s="474"/>
      <c r="K390" s="37"/>
    </row>
    <row r="391" spans="1:11" ht="31.5">
      <c r="A391" s="15">
        <v>1</v>
      </c>
      <c r="B391" s="9" t="s">
        <v>658</v>
      </c>
      <c r="C391" s="15" t="s">
        <v>659</v>
      </c>
      <c r="D391" s="15"/>
      <c r="E391" s="15">
        <v>113.4</v>
      </c>
      <c r="F391" s="15">
        <v>2022</v>
      </c>
      <c r="G391" s="15">
        <v>2</v>
      </c>
      <c r="H391" s="15">
        <v>0.8</v>
      </c>
      <c r="I391" s="15">
        <v>1</v>
      </c>
      <c r="J391" s="19"/>
      <c r="K391" s="356">
        <v>1</v>
      </c>
    </row>
    <row r="392" spans="1:11">
      <c r="A392" s="16">
        <v>1</v>
      </c>
      <c r="B392" s="40" t="s">
        <v>11</v>
      </c>
      <c r="C392" s="15"/>
      <c r="D392" s="15"/>
      <c r="E392" s="16">
        <f>SUM(E391)</f>
        <v>113.4</v>
      </c>
      <c r="F392" s="16"/>
      <c r="G392" s="16">
        <f>SUM(G391)</f>
        <v>2</v>
      </c>
      <c r="H392" s="16">
        <f>SUM(H391)</f>
        <v>0.8</v>
      </c>
      <c r="I392" s="16">
        <f>SUM(I391)</f>
        <v>1</v>
      </c>
      <c r="J392" s="19"/>
      <c r="K392" s="37"/>
    </row>
    <row r="393" spans="1:11" ht="15.75" customHeight="1">
      <c r="A393" s="473" t="s">
        <v>312</v>
      </c>
      <c r="B393" s="473"/>
      <c r="C393" s="473"/>
      <c r="D393" s="473"/>
      <c r="E393" s="473"/>
      <c r="F393" s="473"/>
      <c r="G393" s="473"/>
      <c r="H393" s="473"/>
      <c r="I393" s="473"/>
      <c r="J393" s="474"/>
      <c r="K393" s="37"/>
    </row>
    <row r="394" spans="1:11">
      <c r="A394" s="15"/>
      <c r="B394" s="9" t="s">
        <v>302</v>
      </c>
      <c r="C394" s="15"/>
      <c r="D394" s="15"/>
      <c r="E394" s="15"/>
      <c r="F394" s="15"/>
      <c r="G394" s="15"/>
      <c r="H394" s="15"/>
      <c r="I394" s="15"/>
      <c r="J394" s="19"/>
      <c r="K394" s="37"/>
    </row>
    <row r="395" spans="1:11">
      <c r="A395" s="15"/>
      <c r="B395" s="23" t="s">
        <v>11</v>
      </c>
      <c r="C395" s="164"/>
      <c r="D395" s="164"/>
      <c r="E395" s="164"/>
      <c r="F395" s="39"/>
      <c r="G395" s="183"/>
      <c r="H395" s="24"/>
      <c r="I395" s="39"/>
      <c r="J395" s="15"/>
      <c r="K395" s="37"/>
    </row>
    <row r="396" spans="1:11" ht="15.75" customHeight="1">
      <c r="A396" s="474" t="s">
        <v>313</v>
      </c>
      <c r="B396" s="475"/>
      <c r="C396" s="475"/>
      <c r="D396" s="475"/>
      <c r="E396" s="475"/>
      <c r="F396" s="475"/>
      <c r="G396" s="475"/>
      <c r="H396" s="475"/>
      <c r="I396" s="475"/>
      <c r="J396" s="475"/>
      <c r="K396" s="37"/>
    </row>
    <row r="397" spans="1:11">
      <c r="A397" s="280"/>
      <c r="B397" s="234" t="s">
        <v>302</v>
      </c>
      <c r="C397" s="234"/>
      <c r="D397" s="327"/>
      <c r="E397" s="327"/>
      <c r="F397" s="328"/>
      <c r="G397" s="328"/>
      <c r="H397" s="309"/>
      <c r="I397" s="309"/>
      <c r="J397" s="290"/>
      <c r="K397" s="15"/>
    </row>
    <row r="398" spans="1:11">
      <c r="A398" s="15"/>
      <c r="B398" s="23" t="s">
        <v>11</v>
      </c>
      <c r="C398" s="164"/>
      <c r="D398" s="327"/>
      <c r="E398" s="327"/>
      <c r="F398" s="327"/>
      <c r="G398" s="327"/>
      <c r="H398" s="327"/>
      <c r="I398" s="327"/>
      <c r="J398" s="173"/>
      <c r="K398" s="15"/>
    </row>
    <row r="399" spans="1:11">
      <c r="A399" s="474" t="s">
        <v>425</v>
      </c>
      <c r="B399" s="475"/>
      <c r="C399" s="475"/>
      <c r="D399" s="475"/>
      <c r="E399" s="475"/>
      <c r="F399" s="475"/>
      <c r="G399" s="475"/>
      <c r="H399" s="475"/>
      <c r="I399" s="475"/>
      <c r="J399" s="475"/>
      <c r="K399" s="37"/>
    </row>
    <row r="400" spans="1:11">
      <c r="A400" s="16"/>
      <c r="B400" s="17" t="s">
        <v>11</v>
      </c>
      <c r="C400" s="16" t="s">
        <v>1</v>
      </c>
      <c r="D400" s="16"/>
      <c r="E400" s="16"/>
      <c r="F400" s="16" t="s">
        <v>1</v>
      </c>
      <c r="G400" s="18">
        <v>0</v>
      </c>
      <c r="H400" s="18">
        <v>0</v>
      </c>
      <c r="I400" s="18">
        <v>0</v>
      </c>
      <c r="J400" s="19"/>
      <c r="K400" s="37"/>
    </row>
    <row r="401" spans="1:11">
      <c r="A401" s="16">
        <v>1</v>
      </c>
      <c r="B401" s="17" t="s">
        <v>12</v>
      </c>
      <c r="C401" s="16"/>
      <c r="D401" s="16">
        <v>0</v>
      </c>
      <c r="E401" s="16">
        <f>E392</f>
        <v>113.4</v>
      </c>
      <c r="F401" s="16"/>
      <c r="G401" s="193">
        <f>G392</f>
        <v>2</v>
      </c>
      <c r="H401" s="18">
        <f>H392</f>
        <v>0.8</v>
      </c>
      <c r="I401" s="18">
        <f>I392</f>
        <v>1</v>
      </c>
      <c r="J401" s="19"/>
      <c r="K401" s="37"/>
    </row>
    <row r="402" spans="1:11">
      <c r="A402" s="479" t="s">
        <v>28</v>
      </c>
      <c r="B402" s="483"/>
      <c r="C402" s="483"/>
      <c r="D402" s="483"/>
      <c r="E402" s="483"/>
      <c r="F402" s="483"/>
      <c r="G402" s="483"/>
      <c r="H402" s="483"/>
      <c r="I402" s="483"/>
      <c r="J402" s="483"/>
      <c r="K402" s="37"/>
    </row>
    <row r="403" spans="1:11" ht="15.75" customHeight="1">
      <c r="A403" s="473" t="s">
        <v>311</v>
      </c>
      <c r="B403" s="473"/>
      <c r="C403" s="473"/>
      <c r="D403" s="473"/>
      <c r="E403" s="473"/>
      <c r="F403" s="473"/>
      <c r="G403" s="473"/>
      <c r="H403" s="473"/>
      <c r="I403" s="473"/>
      <c r="J403" s="474"/>
      <c r="K403" s="37"/>
    </row>
    <row r="404" spans="1:11">
      <c r="A404" s="15"/>
      <c r="B404" s="9" t="s">
        <v>302</v>
      </c>
      <c r="C404" s="15"/>
      <c r="D404" s="15"/>
      <c r="E404" s="15"/>
      <c r="F404" s="15"/>
      <c r="G404" s="15"/>
      <c r="H404" s="15"/>
      <c r="I404" s="15"/>
      <c r="J404" s="19"/>
      <c r="K404" s="37"/>
    </row>
    <row r="405" spans="1:11">
      <c r="A405" s="15"/>
      <c r="B405" s="40" t="s">
        <v>11</v>
      </c>
      <c r="C405" s="15"/>
      <c r="D405" s="15"/>
      <c r="E405" s="15"/>
      <c r="F405" s="15"/>
      <c r="G405" s="15"/>
      <c r="H405" s="15"/>
      <c r="I405" s="15"/>
      <c r="J405" s="19"/>
      <c r="K405" s="37"/>
    </row>
    <row r="406" spans="1:11" ht="15.75" customHeight="1">
      <c r="A406" s="473" t="s">
        <v>312</v>
      </c>
      <c r="B406" s="473"/>
      <c r="C406" s="473"/>
      <c r="D406" s="473"/>
      <c r="E406" s="473"/>
      <c r="F406" s="473"/>
      <c r="G406" s="473"/>
      <c r="H406" s="473"/>
      <c r="I406" s="473"/>
      <c r="J406" s="474"/>
      <c r="K406" s="37"/>
    </row>
    <row r="407" spans="1:11" ht="162.75" customHeight="1">
      <c r="A407" s="15">
        <v>1</v>
      </c>
      <c r="B407" s="164" t="s">
        <v>66</v>
      </c>
      <c r="C407" s="74" t="s">
        <v>385</v>
      </c>
      <c r="D407" s="246">
        <v>100</v>
      </c>
      <c r="E407" s="222"/>
      <c r="F407" s="246">
        <v>2022</v>
      </c>
      <c r="G407" s="246">
        <v>5.6</v>
      </c>
      <c r="H407" s="223">
        <v>3.4</v>
      </c>
      <c r="I407" s="37"/>
      <c r="J407" s="263" t="s">
        <v>470</v>
      </c>
      <c r="K407" s="356">
        <v>1</v>
      </c>
    </row>
    <row r="408" spans="1:11" ht="142.5" customHeight="1">
      <c r="A408" s="15">
        <v>2</v>
      </c>
      <c r="B408" s="164" t="s">
        <v>300</v>
      </c>
      <c r="C408" s="74" t="s">
        <v>251</v>
      </c>
      <c r="D408" s="246">
        <v>100</v>
      </c>
      <c r="E408" s="222"/>
      <c r="F408" s="246">
        <v>2022</v>
      </c>
      <c r="G408" s="246">
        <v>10</v>
      </c>
      <c r="H408" s="223">
        <v>10</v>
      </c>
      <c r="I408" s="37"/>
      <c r="J408" s="263" t="s">
        <v>299</v>
      </c>
      <c r="K408" s="356">
        <v>1</v>
      </c>
    </row>
    <row r="409" spans="1:11" ht="129.75" customHeight="1">
      <c r="A409" s="15">
        <v>3</v>
      </c>
      <c r="B409" s="164" t="s">
        <v>426</v>
      </c>
      <c r="C409" s="74" t="s">
        <v>427</v>
      </c>
      <c r="D409" s="246">
        <v>120</v>
      </c>
      <c r="E409" s="292"/>
      <c r="F409" s="246">
        <v>2022</v>
      </c>
      <c r="G409" s="320">
        <v>4</v>
      </c>
      <c r="H409" s="223">
        <v>4</v>
      </c>
      <c r="I409" s="223"/>
      <c r="J409" s="223" t="s">
        <v>428</v>
      </c>
      <c r="K409" s="356">
        <v>1</v>
      </c>
    </row>
    <row r="410" spans="1:11" ht="78.75">
      <c r="A410" s="15">
        <v>4</v>
      </c>
      <c r="B410" s="164" t="s">
        <v>426</v>
      </c>
      <c r="C410" s="74" t="s">
        <v>430</v>
      </c>
      <c r="D410" s="342"/>
      <c r="E410" s="292"/>
      <c r="F410" s="246" t="s">
        <v>479</v>
      </c>
      <c r="G410" s="320">
        <v>2</v>
      </c>
      <c r="H410" s="223"/>
      <c r="I410" s="223"/>
      <c r="J410" s="223" t="s">
        <v>431</v>
      </c>
      <c r="K410" s="356">
        <v>1</v>
      </c>
    </row>
    <row r="411" spans="1:11">
      <c r="A411" s="16">
        <v>4</v>
      </c>
      <c r="B411" s="23" t="s">
        <v>11</v>
      </c>
      <c r="C411" s="164"/>
      <c r="D411" s="22">
        <f>SUM(D407:D410)</f>
        <v>320</v>
      </c>
      <c r="E411" s="164"/>
      <c r="F411" s="39"/>
      <c r="G411" s="190">
        <f>SUM(G407:G410)</f>
        <v>21.6</v>
      </c>
      <c r="H411" s="347">
        <f>SUM(H407:H410)</f>
        <v>17.399999999999999</v>
      </c>
      <c r="I411" s="39"/>
      <c r="J411" s="15"/>
      <c r="K411" s="37"/>
    </row>
    <row r="412" spans="1:11" ht="15.75" customHeight="1">
      <c r="A412" s="474" t="s">
        <v>313</v>
      </c>
      <c r="B412" s="475"/>
      <c r="C412" s="475"/>
      <c r="D412" s="475"/>
      <c r="E412" s="475"/>
      <c r="F412" s="475"/>
      <c r="G412" s="475"/>
      <c r="H412" s="475"/>
      <c r="I412" s="475"/>
      <c r="J412" s="475"/>
      <c r="K412" s="37"/>
    </row>
    <row r="413" spans="1:11" ht="63">
      <c r="A413" s="19"/>
      <c r="B413" s="164" t="s">
        <v>426</v>
      </c>
      <c r="C413" s="110" t="s">
        <v>478</v>
      </c>
      <c r="D413" s="111"/>
      <c r="E413" s="111"/>
      <c r="F413" s="400">
        <v>2023</v>
      </c>
      <c r="G413" s="321">
        <v>6</v>
      </c>
      <c r="H413" s="223"/>
      <c r="I413" s="223"/>
      <c r="J413" s="223" t="s">
        <v>429</v>
      </c>
      <c r="K413" s="37"/>
    </row>
    <row r="414" spans="1:11" ht="129" customHeight="1">
      <c r="A414" s="19"/>
      <c r="B414" s="164" t="s">
        <v>432</v>
      </c>
      <c r="C414" s="74" t="s">
        <v>265</v>
      </c>
      <c r="D414" s="246">
        <v>40</v>
      </c>
      <c r="E414" s="292"/>
      <c r="F414" s="400" t="s">
        <v>258</v>
      </c>
      <c r="G414" s="320">
        <v>2.5</v>
      </c>
      <c r="H414" s="223"/>
      <c r="I414" s="223"/>
      <c r="J414" s="223" t="s">
        <v>433</v>
      </c>
      <c r="K414" s="37"/>
    </row>
    <row r="415" spans="1:11">
      <c r="A415" s="16"/>
      <c r="B415" s="17" t="s">
        <v>11</v>
      </c>
      <c r="C415" s="16" t="s">
        <v>1</v>
      </c>
      <c r="D415" s="16"/>
      <c r="E415" s="16"/>
      <c r="F415" s="16" t="s">
        <v>1</v>
      </c>
      <c r="G415" s="193"/>
      <c r="H415" s="18">
        <f>SUM(H413:H414)</f>
        <v>0</v>
      </c>
      <c r="I415" s="18">
        <f>SUM(J407:J407)</f>
        <v>0</v>
      </c>
      <c r="J415" s="19"/>
      <c r="K415" s="37"/>
    </row>
    <row r="416" spans="1:11">
      <c r="A416" s="474" t="s">
        <v>374</v>
      </c>
      <c r="B416" s="475"/>
      <c r="C416" s="475"/>
      <c r="D416" s="475"/>
      <c r="E416" s="475"/>
      <c r="F416" s="475"/>
      <c r="G416" s="475"/>
      <c r="H416" s="475"/>
      <c r="I416" s="475"/>
      <c r="J416" s="475"/>
      <c r="K416" s="37"/>
    </row>
    <row r="417" spans="1:1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37"/>
    </row>
    <row r="418" spans="1:11">
      <c r="A418" s="16"/>
      <c r="B418" s="13" t="s">
        <v>11</v>
      </c>
      <c r="C418" s="12" t="s">
        <v>1</v>
      </c>
      <c r="D418" s="12"/>
      <c r="E418" s="12"/>
      <c r="F418" s="12" t="s">
        <v>1</v>
      </c>
      <c r="G418" s="192"/>
      <c r="H418" s="14"/>
      <c r="I418" s="14"/>
      <c r="J418" s="280"/>
      <c r="K418" s="37"/>
    </row>
    <row r="419" spans="1:11">
      <c r="A419" s="16">
        <f>A411</f>
        <v>4</v>
      </c>
      <c r="B419" s="17" t="s">
        <v>12</v>
      </c>
      <c r="C419" s="16"/>
      <c r="D419" s="16">
        <f>D411</f>
        <v>320</v>
      </c>
      <c r="E419" s="16"/>
      <c r="F419" s="16"/>
      <c r="G419" s="193">
        <f>G411</f>
        <v>21.6</v>
      </c>
      <c r="H419" s="18">
        <f>H411</f>
        <v>17.399999999999999</v>
      </c>
      <c r="I419" s="18">
        <f>I418+I415</f>
        <v>0</v>
      </c>
      <c r="J419" s="19"/>
      <c r="K419" s="433">
        <v>4</v>
      </c>
    </row>
    <row r="420" spans="1:11">
      <c r="A420" s="479" t="s">
        <v>29</v>
      </c>
      <c r="B420" s="483"/>
      <c r="C420" s="483"/>
      <c r="D420" s="483"/>
      <c r="E420" s="483"/>
      <c r="F420" s="483"/>
      <c r="G420" s="483"/>
      <c r="H420" s="483"/>
      <c r="I420" s="483"/>
      <c r="J420" s="483"/>
      <c r="K420" s="37"/>
    </row>
    <row r="421" spans="1:11" ht="15.75" customHeight="1">
      <c r="A421" s="473" t="s">
        <v>311</v>
      </c>
      <c r="B421" s="473"/>
      <c r="C421" s="473"/>
      <c r="D421" s="473"/>
      <c r="E421" s="473"/>
      <c r="F421" s="473"/>
      <c r="G421" s="473"/>
      <c r="H421" s="473"/>
      <c r="I421" s="473"/>
      <c r="J421" s="474"/>
      <c r="K421" s="37"/>
    </row>
    <row r="422" spans="1:11" ht="34.5" customHeight="1">
      <c r="A422" s="15">
        <v>1</v>
      </c>
      <c r="B422" s="9" t="s">
        <v>434</v>
      </c>
      <c r="C422" s="93" t="s">
        <v>292</v>
      </c>
      <c r="D422" s="93"/>
      <c r="E422" s="93"/>
      <c r="F422" s="92">
        <v>2022</v>
      </c>
      <c r="G422" s="92">
        <v>2.2000000000000002</v>
      </c>
      <c r="H422" s="15"/>
      <c r="I422" s="15"/>
      <c r="J422" s="19"/>
      <c r="K422" s="402">
        <v>1</v>
      </c>
    </row>
    <row r="423" spans="1:11" ht="18.75" customHeight="1">
      <c r="A423" s="15">
        <v>2</v>
      </c>
      <c r="B423" s="9" t="s">
        <v>436</v>
      </c>
      <c r="C423" s="93" t="s">
        <v>437</v>
      </c>
      <c r="D423" s="93"/>
      <c r="E423" s="92">
        <v>1000</v>
      </c>
      <c r="F423" s="92">
        <v>2022</v>
      </c>
      <c r="G423" s="92">
        <v>8</v>
      </c>
      <c r="H423" s="9"/>
      <c r="I423" s="9"/>
      <c r="J423" s="9"/>
      <c r="K423" s="402">
        <v>1</v>
      </c>
    </row>
    <row r="424" spans="1:11" ht="17.25" customHeight="1">
      <c r="A424" s="15">
        <v>3</v>
      </c>
      <c r="B424" s="9" t="s">
        <v>438</v>
      </c>
      <c r="C424" s="93" t="s">
        <v>439</v>
      </c>
      <c r="D424" s="93"/>
      <c r="E424" s="92">
        <v>700</v>
      </c>
      <c r="F424" s="92">
        <v>2022</v>
      </c>
      <c r="G424" s="92">
        <v>6</v>
      </c>
      <c r="H424" s="9"/>
      <c r="I424" s="9"/>
      <c r="J424" s="9"/>
      <c r="K424" s="402">
        <v>1</v>
      </c>
    </row>
    <row r="425" spans="1:11">
      <c r="A425" s="16">
        <v>3</v>
      </c>
      <c r="B425" s="40" t="s">
        <v>11</v>
      </c>
      <c r="C425" s="15"/>
      <c r="D425" s="15"/>
      <c r="E425" s="16">
        <f>SUM(E423:E424)</f>
        <v>1700</v>
      </c>
      <c r="F425" s="15"/>
      <c r="G425" s="16">
        <f>SUM(G422:G424)</f>
        <v>16.2</v>
      </c>
      <c r="H425" s="15"/>
      <c r="I425" s="15"/>
      <c r="J425" s="19"/>
      <c r="K425" s="37"/>
    </row>
    <row r="426" spans="1:11" ht="15.75" customHeight="1">
      <c r="A426" s="473" t="s">
        <v>312</v>
      </c>
      <c r="B426" s="473"/>
      <c r="C426" s="473"/>
      <c r="D426" s="473"/>
      <c r="E426" s="473"/>
      <c r="F426" s="473"/>
      <c r="G426" s="473"/>
      <c r="H426" s="473"/>
      <c r="I426" s="473"/>
      <c r="J426" s="474"/>
      <c r="K426" s="37"/>
    </row>
    <row r="427" spans="1:11">
      <c r="A427" s="15"/>
      <c r="B427" s="9" t="s">
        <v>302</v>
      </c>
      <c r="C427" s="15"/>
      <c r="D427" s="15"/>
      <c r="E427" s="15"/>
      <c r="F427" s="15"/>
      <c r="G427" s="15"/>
      <c r="H427" s="15"/>
      <c r="I427" s="15"/>
      <c r="J427" s="19"/>
      <c r="K427" s="37"/>
    </row>
    <row r="428" spans="1:11">
      <c r="A428" s="15"/>
      <c r="B428" s="23" t="s">
        <v>11</v>
      </c>
      <c r="C428" s="164"/>
      <c r="D428" s="164"/>
      <c r="E428" s="164"/>
      <c r="F428" s="39"/>
      <c r="G428" s="183"/>
      <c r="H428" s="24"/>
      <c r="I428" s="39"/>
      <c r="J428" s="15"/>
      <c r="K428" s="37"/>
    </row>
    <row r="429" spans="1:11" ht="15.75" customHeight="1">
      <c r="A429" s="474" t="s">
        <v>313</v>
      </c>
      <c r="B429" s="475"/>
      <c r="C429" s="475"/>
      <c r="D429" s="475"/>
      <c r="E429" s="475"/>
      <c r="F429" s="475"/>
      <c r="G429" s="475"/>
      <c r="H429" s="475"/>
      <c r="I429" s="475"/>
      <c r="J429" s="475"/>
      <c r="K429" s="37"/>
    </row>
    <row r="430" spans="1:11" ht="47.25">
      <c r="A430" s="19">
        <v>1</v>
      </c>
      <c r="B430" s="422" t="s">
        <v>434</v>
      </c>
      <c r="C430" s="74" t="s">
        <v>435</v>
      </c>
      <c r="D430" s="246">
        <v>100</v>
      </c>
      <c r="E430" s="74"/>
      <c r="F430" s="246" t="s">
        <v>227</v>
      </c>
      <c r="G430" s="246">
        <v>8.5</v>
      </c>
      <c r="H430" s="9"/>
      <c r="I430" s="208">
        <v>3</v>
      </c>
      <c r="J430" s="9"/>
      <c r="K430" s="367">
        <v>0.82</v>
      </c>
    </row>
    <row r="431" spans="1:11">
      <c r="A431" s="122">
        <v>1</v>
      </c>
      <c r="B431" s="17" t="s">
        <v>11</v>
      </c>
      <c r="C431" s="16"/>
      <c r="D431" s="16">
        <f>SUM(D430:D430)</f>
        <v>100</v>
      </c>
      <c r="E431" s="16">
        <f>SUM(E430:E430)</f>
        <v>0</v>
      </c>
      <c r="F431" s="16"/>
      <c r="G431" s="193">
        <f>SUM(G430:G430)</f>
        <v>8.5</v>
      </c>
      <c r="H431" s="18">
        <v>0</v>
      </c>
      <c r="I431" s="18">
        <f>SUM(I430:I430)</f>
        <v>3</v>
      </c>
      <c r="J431" s="15"/>
      <c r="K431" s="37"/>
    </row>
    <row r="432" spans="1:11">
      <c r="A432" s="474" t="s">
        <v>374</v>
      </c>
      <c r="B432" s="475"/>
      <c r="C432" s="475"/>
      <c r="D432" s="475"/>
      <c r="E432" s="475"/>
      <c r="F432" s="475"/>
      <c r="G432" s="475"/>
      <c r="H432" s="475"/>
      <c r="I432" s="475"/>
      <c r="J432" s="475"/>
      <c r="K432" s="37"/>
    </row>
    <row r="433" spans="1:11" ht="47.25">
      <c r="A433" s="15">
        <v>1</v>
      </c>
      <c r="B433" s="9" t="s">
        <v>440</v>
      </c>
      <c r="C433" s="93" t="s">
        <v>290</v>
      </c>
      <c r="D433" s="93"/>
      <c r="E433" s="92">
        <v>1000</v>
      </c>
      <c r="F433" s="92">
        <v>2022</v>
      </c>
      <c r="G433" s="92">
        <v>4</v>
      </c>
      <c r="H433" s="164"/>
      <c r="I433" s="15"/>
      <c r="J433" s="15"/>
      <c r="K433" s="302">
        <v>0.8</v>
      </c>
    </row>
    <row r="434" spans="1:11" ht="47.25">
      <c r="A434" s="208">
        <v>2</v>
      </c>
      <c r="B434" s="9" t="s">
        <v>507</v>
      </c>
      <c r="C434" s="94" t="s">
        <v>291</v>
      </c>
      <c r="D434" s="94"/>
      <c r="E434" s="95">
        <v>1000</v>
      </c>
      <c r="F434" s="95">
        <v>2022</v>
      </c>
      <c r="G434" s="95">
        <v>12</v>
      </c>
      <c r="H434" s="164"/>
      <c r="I434" s="15"/>
      <c r="J434" s="15"/>
      <c r="K434" s="302">
        <v>0.9</v>
      </c>
    </row>
    <row r="435" spans="1:11" ht="47.25">
      <c r="A435" s="366">
        <v>3</v>
      </c>
      <c r="B435" s="9" t="s">
        <v>508</v>
      </c>
      <c r="C435" s="164" t="s">
        <v>509</v>
      </c>
      <c r="D435" s="164"/>
      <c r="E435" s="365" t="s">
        <v>510</v>
      </c>
      <c r="F435" s="73">
        <v>45047</v>
      </c>
      <c r="G435" s="365">
        <v>14.285</v>
      </c>
      <c r="H435" s="418" t="s">
        <v>511</v>
      </c>
      <c r="I435" s="15">
        <v>2</v>
      </c>
      <c r="J435" s="19"/>
      <c r="K435" s="302">
        <v>0.9</v>
      </c>
    </row>
    <row r="436" spans="1:11">
      <c r="A436" s="122">
        <v>3</v>
      </c>
      <c r="B436" s="17" t="s">
        <v>11</v>
      </c>
      <c r="C436" s="165"/>
      <c r="D436" s="165"/>
      <c r="E436" s="16">
        <f>E433+E434</f>
        <v>2000</v>
      </c>
      <c r="F436" s="16"/>
      <c r="G436" s="193">
        <f>G433+G434</f>
        <v>16</v>
      </c>
      <c r="H436" s="18">
        <v>10</v>
      </c>
      <c r="I436" s="18">
        <f>I435</f>
        <v>2</v>
      </c>
      <c r="J436" s="19"/>
      <c r="K436" s="37"/>
    </row>
    <row r="437" spans="1:11">
      <c r="A437" s="122">
        <f>A425+A431+A436</f>
        <v>7</v>
      </c>
      <c r="B437" s="17" t="s">
        <v>12</v>
      </c>
      <c r="C437" s="165"/>
      <c r="D437" s="343">
        <f>D431+D436</f>
        <v>100</v>
      </c>
      <c r="E437" s="16">
        <f>E425+E436</f>
        <v>3700</v>
      </c>
      <c r="F437" s="16"/>
      <c r="G437" s="193">
        <f>G425+G431+G436</f>
        <v>40.700000000000003</v>
      </c>
      <c r="H437" s="18">
        <f>H436</f>
        <v>10</v>
      </c>
      <c r="I437" s="18">
        <f>I431+I436</f>
        <v>5</v>
      </c>
      <c r="J437" s="15"/>
      <c r="K437" s="433">
        <v>3</v>
      </c>
    </row>
    <row r="438" spans="1:11">
      <c r="A438" s="479" t="s">
        <v>30</v>
      </c>
      <c r="B438" s="483"/>
      <c r="C438" s="483"/>
      <c r="D438" s="483"/>
      <c r="E438" s="483"/>
      <c r="F438" s="483"/>
      <c r="G438" s="483"/>
      <c r="H438" s="483"/>
      <c r="I438" s="483"/>
      <c r="J438" s="483"/>
      <c r="K438" s="37"/>
    </row>
    <row r="439" spans="1:11" ht="15.75" customHeight="1">
      <c r="A439" s="473" t="s">
        <v>311</v>
      </c>
      <c r="B439" s="473"/>
      <c r="C439" s="473"/>
      <c r="D439" s="473"/>
      <c r="E439" s="473"/>
      <c r="F439" s="473"/>
      <c r="G439" s="473"/>
      <c r="H439" s="473"/>
      <c r="I439" s="473"/>
      <c r="J439" s="474"/>
      <c r="K439" s="37"/>
    </row>
    <row r="440" spans="1:11">
      <c r="A440" s="15"/>
      <c r="B440" s="9" t="s">
        <v>302</v>
      </c>
      <c r="C440" s="15"/>
      <c r="D440" s="15"/>
      <c r="E440" s="15"/>
      <c r="F440" s="15"/>
      <c r="G440" s="15"/>
      <c r="H440" s="15"/>
      <c r="I440" s="15"/>
      <c r="J440" s="19"/>
      <c r="K440" s="37"/>
    </row>
    <row r="441" spans="1:11">
      <c r="A441" s="15"/>
      <c r="B441" s="40" t="s">
        <v>11</v>
      </c>
      <c r="C441" s="15"/>
      <c r="D441" s="15"/>
      <c r="E441" s="15"/>
      <c r="F441" s="15"/>
      <c r="G441" s="15"/>
      <c r="H441" s="15"/>
      <c r="I441" s="15"/>
      <c r="J441" s="19"/>
      <c r="K441" s="37"/>
    </row>
    <row r="442" spans="1:11" ht="15.75" customHeight="1">
      <c r="A442" s="473" t="s">
        <v>312</v>
      </c>
      <c r="B442" s="473"/>
      <c r="C442" s="473"/>
      <c r="D442" s="473"/>
      <c r="E442" s="473"/>
      <c r="F442" s="473"/>
      <c r="G442" s="473"/>
      <c r="H442" s="473"/>
      <c r="I442" s="473"/>
      <c r="J442" s="474"/>
      <c r="K442" s="37"/>
    </row>
    <row r="443" spans="1:11">
      <c r="A443" s="15"/>
      <c r="B443" s="9" t="s">
        <v>302</v>
      </c>
      <c r="C443" s="15"/>
      <c r="D443" s="15"/>
      <c r="E443" s="15"/>
      <c r="F443" s="15"/>
      <c r="G443" s="15"/>
      <c r="H443" s="15"/>
      <c r="I443" s="15"/>
      <c r="J443" s="19"/>
      <c r="K443" s="37"/>
    </row>
    <row r="444" spans="1:11">
      <c r="A444" s="15"/>
      <c r="B444" s="23" t="s">
        <v>11</v>
      </c>
      <c r="C444" s="164"/>
      <c r="D444" s="164"/>
      <c r="E444" s="164"/>
      <c r="F444" s="39"/>
      <c r="G444" s="183"/>
      <c r="H444" s="24"/>
      <c r="I444" s="39"/>
      <c r="J444" s="15"/>
      <c r="K444" s="37"/>
    </row>
    <row r="445" spans="1:11" ht="15.75" customHeight="1">
      <c r="A445" s="474" t="s">
        <v>313</v>
      </c>
      <c r="B445" s="475"/>
      <c r="C445" s="475"/>
      <c r="D445" s="475"/>
      <c r="E445" s="475"/>
      <c r="F445" s="475"/>
      <c r="G445" s="475"/>
      <c r="H445" s="475"/>
      <c r="I445" s="475"/>
      <c r="J445" s="475"/>
      <c r="K445" s="37"/>
    </row>
    <row r="446" spans="1:11" ht="94.5">
      <c r="A446" s="15"/>
      <c r="B446" s="9" t="s">
        <v>282</v>
      </c>
      <c r="C446" s="147" t="s">
        <v>480</v>
      </c>
      <c r="D446" s="146">
        <v>480</v>
      </c>
      <c r="E446" s="147"/>
      <c r="F446" s="400" t="s">
        <v>285</v>
      </c>
      <c r="G446" s="322">
        <v>55</v>
      </c>
      <c r="H446" s="322">
        <v>44</v>
      </c>
      <c r="I446" s="208">
        <v>2</v>
      </c>
      <c r="J446" s="15" t="s">
        <v>286</v>
      </c>
      <c r="K446" s="15"/>
    </row>
    <row r="447" spans="1:11" ht="18.75" customHeight="1">
      <c r="A447" s="15"/>
      <c r="B447" s="9" t="s">
        <v>283</v>
      </c>
      <c r="C447" s="104" t="s">
        <v>287</v>
      </c>
      <c r="D447" s="104"/>
      <c r="E447" s="105">
        <v>6000</v>
      </c>
      <c r="F447" s="57">
        <v>2023</v>
      </c>
      <c r="G447" s="105">
        <v>10</v>
      </c>
      <c r="H447" s="105">
        <v>8</v>
      </c>
      <c r="I447" s="15">
        <v>2</v>
      </c>
      <c r="J447" s="15"/>
      <c r="K447" s="15"/>
    </row>
    <row r="448" spans="1:11" ht="31.5">
      <c r="A448" s="15">
        <v>1</v>
      </c>
      <c r="B448" s="9" t="s">
        <v>568</v>
      </c>
      <c r="C448" s="9" t="s">
        <v>284</v>
      </c>
      <c r="D448" s="15"/>
      <c r="E448" s="15">
        <v>1500</v>
      </c>
      <c r="F448" s="15" t="s">
        <v>227</v>
      </c>
      <c r="G448" s="15">
        <v>20</v>
      </c>
      <c r="H448" s="15">
        <v>10</v>
      </c>
      <c r="I448" s="15">
        <v>5</v>
      </c>
      <c r="J448" s="423">
        <v>44922</v>
      </c>
      <c r="K448" s="302">
        <v>0.7</v>
      </c>
    </row>
    <row r="449" spans="1:12" ht="47.25">
      <c r="A449" s="384">
        <v>2</v>
      </c>
      <c r="B449" s="20" t="s">
        <v>566</v>
      </c>
      <c r="C449" s="20" t="s">
        <v>567</v>
      </c>
      <c r="D449" s="384"/>
      <c r="E449" s="384">
        <v>3000</v>
      </c>
      <c r="F449" s="384">
        <v>2022</v>
      </c>
      <c r="G449" s="384">
        <v>40</v>
      </c>
      <c r="H449" s="384">
        <v>36</v>
      </c>
      <c r="I449" s="384">
        <v>10</v>
      </c>
      <c r="J449" s="424">
        <v>44915</v>
      </c>
      <c r="K449" s="302">
        <v>0.9</v>
      </c>
    </row>
    <row r="450" spans="1:12">
      <c r="A450" s="12">
        <v>2</v>
      </c>
      <c r="B450" s="13" t="s">
        <v>11</v>
      </c>
      <c r="C450" s="12" t="s">
        <v>1</v>
      </c>
      <c r="D450" s="12">
        <f>SUM(D446:D448)</f>
        <v>480</v>
      </c>
      <c r="E450" s="12">
        <f>E448+E449</f>
        <v>4500</v>
      </c>
      <c r="F450" s="12" t="s">
        <v>1</v>
      </c>
      <c r="G450" s="192">
        <f>G448+G449</f>
        <v>60</v>
      </c>
      <c r="H450" s="14">
        <f>H448+H449</f>
        <v>46</v>
      </c>
      <c r="I450" s="14">
        <f>I448+I449</f>
        <v>15</v>
      </c>
      <c r="J450" s="72"/>
      <c r="K450" s="37"/>
    </row>
    <row r="451" spans="1:12">
      <c r="A451" s="481" t="s">
        <v>441</v>
      </c>
      <c r="B451" s="482"/>
      <c r="C451" s="482"/>
      <c r="D451" s="482"/>
      <c r="E451" s="482"/>
      <c r="F451" s="482"/>
      <c r="G451" s="482"/>
      <c r="H451" s="482"/>
      <c r="I451" s="482"/>
      <c r="J451" s="482"/>
      <c r="K451" s="37"/>
    </row>
    <row r="452" spans="1:12" ht="35.25" customHeight="1">
      <c r="A452" s="252">
        <v>1</v>
      </c>
      <c r="B452" s="164" t="s">
        <v>288</v>
      </c>
      <c r="C452" s="52" t="s">
        <v>442</v>
      </c>
      <c r="D452" s="52"/>
      <c r="E452" s="51">
        <v>90</v>
      </c>
      <c r="F452" s="51">
        <v>2022</v>
      </c>
      <c r="G452" s="51">
        <v>25</v>
      </c>
      <c r="H452" s="51">
        <v>22</v>
      </c>
      <c r="I452" s="15">
        <v>3</v>
      </c>
      <c r="J452" s="425">
        <v>44922</v>
      </c>
      <c r="K452" s="302">
        <v>0.8</v>
      </c>
    </row>
    <row r="453" spans="1:12">
      <c r="A453" s="22">
        <v>1</v>
      </c>
      <c r="B453" s="8" t="s">
        <v>11</v>
      </c>
      <c r="C453" s="22" t="s">
        <v>1</v>
      </c>
      <c r="D453" s="22">
        <v>0</v>
      </c>
      <c r="E453" s="22">
        <f>SUM(E452)</f>
        <v>90</v>
      </c>
      <c r="F453" s="22" t="s">
        <v>1</v>
      </c>
      <c r="G453" s="194">
        <f>SUM(G452)</f>
        <v>25</v>
      </c>
      <c r="H453" s="16">
        <f>SUM(H452)</f>
        <v>22</v>
      </c>
      <c r="I453" s="16">
        <f>SUM(I452)</f>
        <v>3</v>
      </c>
      <c r="J453" s="280"/>
      <c r="K453" s="37"/>
    </row>
    <row r="454" spans="1:12" ht="17.25" customHeight="1">
      <c r="A454" s="22">
        <f>A453+A450</f>
        <v>3</v>
      </c>
      <c r="B454" s="8" t="s">
        <v>12</v>
      </c>
      <c r="C454" s="22"/>
      <c r="D454" s="22">
        <v>0</v>
      </c>
      <c r="E454" s="22">
        <f>E450+E453</f>
        <v>4590</v>
      </c>
      <c r="F454" s="22"/>
      <c r="G454" s="194">
        <f>G450+G453</f>
        <v>85</v>
      </c>
      <c r="H454" s="10">
        <f>H450+H453</f>
        <v>68</v>
      </c>
      <c r="I454" s="10">
        <f>I450+I453</f>
        <v>18</v>
      </c>
      <c r="J454" s="263"/>
      <c r="K454" s="37"/>
    </row>
    <row r="455" spans="1:12" ht="15.75" customHeight="1">
      <c r="A455" s="479" t="s">
        <v>199</v>
      </c>
      <c r="B455" s="505"/>
      <c r="C455" s="505"/>
      <c r="D455" s="505"/>
      <c r="E455" s="505"/>
      <c r="F455" s="505"/>
      <c r="G455" s="505"/>
      <c r="H455" s="505"/>
      <c r="I455" s="505"/>
      <c r="J455" s="505"/>
      <c r="K455" s="37"/>
    </row>
    <row r="456" spans="1:12" ht="163.5" customHeight="1">
      <c r="A456" s="39">
        <v>1</v>
      </c>
      <c r="B456" s="164" t="s">
        <v>200</v>
      </c>
      <c r="C456" s="164" t="s">
        <v>201</v>
      </c>
      <c r="D456" s="164"/>
      <c r="E456" s="164" t="s">
        <v>202</v>
      </c>
      <c r="F456" s="39" t="s">
        <v>255</v>
      </c>
      <c r="G456" s="183">
        <v>310</v>
      </c>
      <c r="H456" s="24"/>
      <c r="I456" s="39">
        <v>8</v>
      </c>
      <c r="J456" s="344" t="s">
        <v>203</v>
      </c>
      <c r="K456" s="102" t="s">
        <v>514</v>
      </c>
    </row>
    <row r="457" spans="1:12" ht="31.5">
      <c r="A457" s="39"/>
      <c r="B457" s="164" t="s">
        <v>481</v>
      </c>
      <c r="C457" s="164" t="s">
        <v>482</v>
      </c>
      <c r="D457" s="164"/>
      <c r="E457" s="164"/>
      <c r="F457" s="39" t="s">
        <v>227</v>
      </c>
      <c r="G457" s="39">
        <v>40</v>
      </c>
      <c r="H457" s="24"/>
      <c r="I457" s="39"/>
      <c r="J457" s="164" t="s">
        <v>483</v>
      </c>
      <c r="K457" s="37"/>
    </row>
    <row r="458" spans="1:12" ht="50.25" customHeight="1">
      <c r="A458" s="39"/>
      <c r="B458" s="164" t="s">
        <v>289</v>
      </c>
      <c r="C458" s="164" t="s">
        <v>484</v>
      </c>
      <c r="D458" s="164"/>
      <c r="E458" s="164" t="s">
        <v>485</v>
      </c>
      <c r="F458" s="39">
        <v>2022</v>
      </c>
      <c r="G458" s="39">
        <v>8.9250000000000007</v>
      </c>
      <c r="H458" s="24"/>
      <c r="I458" s="341">
        <v>5</v>
      </c>
      <c r="J458" s="164"/>
      <c r="K458" s="37"/>
    </row>
    <row r="459" spans="1:12" ht="31.5">
      <c r="A459" s="39">
        <v>2</v>
      </c>
      <c r="B459" s="164" t="s">
        <v>486</v>
      </c>
      <c r="C459" s="164" t="s">
        <v>487</v>
      </c>
      <c r="D459" s="164"/>
      <c r="E459" s="164" t="s">
        <v>488</v>
      </c>
      <c r="F459" s="39" t="s">
        <v>227</v>
      </c>
      <c r="G459" s="39">
        <v>20</v>
      </c>
      <c r="H459" s="24"/>
      <c r="I459" s="341">
        <v>4</v>
      </c>
      <c r="J459" s="346">
        <v>0.5</v>
      </c>
      <c r="K459" s="356">
        <v>1</v>
      </c>
    </row>
    <row r="460" spans="1:12" ht="144.75" customHeight="1">
      <c r="A460" s="39">
        <v>3</v>
      </c>
      <c r="B460" s="352" t="s">
        <v>490</v>
      </c>
      <c r="C460" s="164" t="s">
        <v>474</v>
      </c>
      <c r="D460" s="37"/>
      <c r="E460" s="15">
        <v>100</v>
      </c>
      <c r="F460" s="345">
        <v>2022</v>
      </c>
      <c r="G460" s="39">
        <v>120</v>
      </c>
      <c r="H460" s="24">
        <v>40</v>
      </c>
      <c r="I460" s="39">
        <v>13</v>
      </c>
      <c r="J460" s="164" t="s">
        <v>538</v>
      </c>
      <c r="K460" s="356">
        <v>1</v>
      </c>
      <c r="L460" s="233"/>
    </row>
    <row r="461" spans="1:12" ht="63">
      <c r="A461" s="39">
        <v>4</v>
      </c>
      <c r="B461" s="352" t="s">
        <v>491</v>
      </c>
      <c r="C461" s="164" t="s">
        <v>232</v>
      </c>
      <c r="D461" s="37"/>
      <c r="E461" s="15">
        <v>20</v>
      </c>
      <c r="F461" s="345" t="s">
        <v>198</v>
      </c>
      <c r="G461" s="39">
        <v>32</v>
      </c>
      <c r="H461" s="24">
        <v>19</v>
      </c>
      <c r="I461" s="39">
        <v>7</v>
      </c>
      <c r="J461" s="164" t="s">
        <v>447</v>
      </c>
      <c r="K461" s="302">
        <v>0.97</v>
      </c>
      <c r="L461" s="233"/>
    </row>
    <row r="462" spans="1:12" ht="42" customHeight="1">
      <c r="A462" s="39">
        <v>5</v>
      </c>
      <c r="B462" s="352" t="s">
        <v>493</v>
      </c>
      <c r="C462" s="164" t="s">
        <v>236</v>
      </c>
      <c r="D462" s="37"/>
      <c r="E462" s="15">
        <v>1.5</v>
      </c>
      <c r="F462" s="345" t="s">
        <v>222</v>
      </c>
      <c r="G462" s="39">
        <v>3</v>
      </c>
      <c r="H462" s="24"/>
      <c r="I462" s="39"/>
      <c r="J462" s="164" t="s">
        <v>460</v>
      </c>
      <c r="K462" s="302">
        <v>0.8</v>
      </c>
      <c r="L462" s="233"/>
    </row>
    <row r="463" spans="1:12" ht="409.5">
      <c r="A463" s="39">
        <v>6</v>
      </c>
      <c r="B463" s="352" t="s">
        <v>494</v>
      </c>
      <c r="C463" s="164" t="s">
        <v>317</v>
      </c>
      <c r="D463" s="37"/>
      <c r="E463" s="164" t="s">
        <v>318</v>
      </c>
      <c r="F463" s="345">
        <v>2022</v>
      </c>
      <c r="G463" s="39">
        <v>56</v>
      </c>
      <c r="H463" s="24">
        <v>0</v>
      </c>
      <c r="I463" s="39">
        <v>10</v>
      </c>
      <c r="J463" s="164" t="s">
        <v>492</v>
      </c>
      <c r="K463" s="302">
        <v>0.97</v>
      </c>
      <c r="L463" s="233"/>
    </row>
    <row r="464" spans="1:12" ht="31.5">
      <c r="A464" s="39"/>
      <c r="B464" s="352" t="s">
        <v>495</v>
      </c>
      <c r="C464" s="164" t="s">
        <v>359</v>
      </c>
      <c r="D464" s="37"/>
      <c r="E464" s="37"/>
      <c r="F464" s="345" t="s">
        <v>239</v>
      </c>
      <c r="G464" s="39">
        <v>15</v>
      </c>
      <c r="H464" s="24">
        <v>10</v>
      </c>
      <c r="I464" s="39">
        <v>2</v>
      </c>
      <c r="J464" s="164" t="s">
        <v>360</v>
      </c>
      <c r="K464" s="302">
        <v>0.9</v>
      </c>
      <c r="L464" s="233"/>
    </row>
    <row r="465" spans="1:12" ht="34.5" customHeight="1">
      <c r="A465" s="39">
        <v>7</v>
      </c>
      <c r="B465" s="352" t="s">
        <v>496</v>
      </c>
      <c r="C465" s="164" t="s">
        <v>391</v>
      </c>
      <c r="D465" s="37"/>
      <c r="E465" s="37"/>
      <c r="F465" s="39">
        <v>2022</v>
      </c>
      <c r="G465" s="39">
        <v>10</v>
      </c>
      <c r="H465" s="24">
        <v>3.6</v>
      </c>
      <c r="I465" s="39"/>
      <c r="J465" s="164"/>
      <c r="K465" s="356">
        <v>1</v>
      </c>
      <c r="L465" s="233"/>
    </row>
    <row r="466" spans="1:12" ht="47.25">
      <c r="A466" s="39">
        <v>8</v>
      </c>
      <c r="B466" s="352" t="s">
        <v>580</v>
      </c>
      <c r="C466" s="352" t="s">
        <v>509</v>
      </c>
      <c r="D466" s="352"/>
      <c r="E466" s="352" t="s">
        <v>510</v>
      </c>
      <c r="F466" s="428">
        <v>45047</v>
      </c>
      <c r="G466" s="39">
        <v>14.285</v>
      </c>
      <c r="H466" s="24">
        <v>10</v>
      </c>
      <c r="I466" s="39">
        <v>2</v>
      </c>
      <c r="J466" s="164"/>
      <c r="K466" s="302">
        <v>0.9</v>
      </c>
      <c r="L466" s="233"/>
    </row>
    <row r="467" spans="1:12" ht="31.5">
      <c r="A467" s="39">
        <v>9</v>
      </c>
      <c r="B467" s="352" t="s">
        <v>497</v>
      </c>
      <c r="C467" s="164" t="s">
        <v>284</v>
      </c>
      <c r="D467" s="37"/>
      <c r="E467" s="15">
        <v>1500</v>
      </c>
      <c r="F467" s="345" t="s">
        <v>227</v>
      </c>
      <c r="G467" s="39">
        <v>20</v>
      </c>
      <c r="H467" s="24">
        <v>10</v>
      </c>
      <c r="I467" s="39">
        <v>5</v>
      </c>
      <c r="J467" s="164"/>
      <c r="K467" s="302">
        <v>0.65</v>
      </c>
      <c r="L467" s="233"/>
    </row>
    <row r="468" spans="1:12" ht="31.5">
      <c r="A468" s="39"/>
      <c r="B468" s="43" t="s">
        <v>632</v>
      </c>
      <c r="C468" s="164" t="s">
        <v>631</v>
      </c>
      <c r="D468" s="164"/>
      <c r="E468" s="164"/>
      <c r="F468" s="39" t="s">
        <v>630</v>
      </c>
      <c r="G468" s="183">
        <v>468</v>
      </c>
      <c r="H468" s="24"/>
      <c r="I468" s="39"/>
      <c r="J468" s="164"/>
      <c r="K468" s="302"/>
      <c r="L468" s="233"/>
    </row>
    <row r="469" spans="1:12" ht="31.5">
      <c r="A469" s="39">
        <v>10</v>
      </c>
      <c r="B469" s="376" t="s">
        <v>574</v>
      </c>
      <c r="C469" s="376" t="s">
        <v>536</v>
      </c>
      <c r="D469" s="376"/>
      <c r="E469" s="376"/>
      <c r="F469" s="377">
        <v>2022</v>
      </c>
      <c r="G469" s="378">
        <v>3</v>
      </c>
      <c r="H469" s="379"/>
      <c r="I469" s="377"/>
      <c r="J469" s="376" t="s">
        <v>537</v>
      </c>
      <c r="K469" s="356">
        <v>1</v>
      </c>
      <c r="L469" s="233"/>
    </row>
    <row r="470" spans="1:12" ht="47.25">
      <c r="A470" s="39">
        <v>11</v>
      </c>
      <c r="B470" s="376" t="s">
        <v>575</v>
      </c>
      <c r="C470" s="376" t="s">
        <v>387</v>
      </c>
      <c r="D470" s="376"/>
      <c r="E470" s="376"/>
      <c r="F470" s="377">
        <v>2022</v>
      </c>
      <c r="G470" s="378">
        <v>63</v>
      </c>
      <c r="H470" s="379">
        <v>22</v>
      </c>
      <c r="I470" s="377">
        <v>16</v>
      </c>
      <c r="J470" s="376"/>
      <c r="K470" s="311">
        <v>0.67600000000000005</v>
      </c>
      <c r="L470" s="233"/>
    </row>
    <row r="471" spans="1:12" ht="31.5">
      <c r="A471" s="39">
        <v>12</v>
      </c>
      <c r="B471" s="376" t="s">
        <v>576</v>
      </c>
      <c r="C471" s="376" t="s">
        <v>389</v>
      </c>
      <c r="D471" s="376"/>
      <c r="E471" s="376"/>
      <c r="F471" s="377" t="s">
        <v>573</v>
      </c>
      <c r="G471" s="378">
        <v>13.9</v>
      </c>
      <c r="H471" s="379">
        <v>5.2</v>
      </c>
      <c r="I471" s="377">
        <v>3</v>
      </c>
      <c r="J471" s="376"/>
      <c r="K471" s="311">
        <v>0.45800000000000002</v>
      </c>
      <c r="L471" s="233"/>
    </row>
    <row r="472" spans="1:12" ht="31.5">
      <c r="A472" s="39">
        <v>13</v>
      </c>
      <c r="B472" s="376" t="s">
        <v>577</v>
      </c>
      <c r="C472" s="376" t="s">
        <v>389</v>
      </c>
      <c r="D472" s="376"/>
      <c r="E472" s="376"/>
      <c r="F472" s="377" t="s">
        <v>573</v>
      </c>
      <c r="G472" s="378">
        <v>13.9</v>
      </c>
      <c r="H472" s="379">
        <v>5.0999999999999996</v>
      </c>
      <c r="I472" s="377">
        <v>3</v>
      </c>
      <c r="J472" s="376"/>
      <c r="K472" s="311">
        <v>0.45800000000000002</v>
      </c>
      <c r="L472" s="233"/>
    </row>
    <row r="473" spans="1:12" ht="31.5">
      <c r="A473" s="39">
        <v>14</v>
      </c>
      <c r="B473" s="376" t="s">
        <v>579</v>
      </c>
      <c r="C473" s="376" t="s">
        <v>558</v>
      </c>
      <c r="D473" s="376"/>
      <c r="E473" s="376"/>
      <c r="F473" s="377">
        <v>2022</v>
      </c>
      <c r="G473" s="378">
        <v>12</v>
      </c>
      <c r="H473" s="379"/>
      <c r="I473" s="377" t="s">
        <v>559</v>
      </c>
      <c r="J473" s="376" t="s">
        <v>560</v>
      </c>
      <c r="K473" s="311"/>
      <c r="L473" s="233"/>
    </row>
    <row r="474" spans="1:12" ht="82.5" customHeight="1">
      <c r="A474" s="39">
        <v>15</v>
      </c>
      <c r="B474" s="376" t="s">
        <v>578</v>
      </c>
      <c r="C474" s="376" t="s">
        <v>396</v>
      </c>
      <c r="D474" s="376" t="s">
        <v>1</v>
      </c>
      <c r="E474" s="376" t="s">
        <v>555</v>
      </c>
      <c r="F474" s="376" t="s">
        <v>397</v>
      </c>
      <c r="G474" s="378">
        <v>20</v>
      </c>
      <c r="H474" s="379">
        <v>2.2999999999999998</v>
      </c>
      <c r="I474" s="377">
        <v>1</v>
      </c>
      <c r="J474" s="376">
        <v>100</v>
      </c>
      <c r="K474" s="356">
        <v>1</v>
      </c>
      <c r="L474" s="233"/>
    </row>
    <row r="475" spans="1:12" ht="31.5">
      <c r="A475" s="39">
        <v>16</v>
      </c>
      <c r="B475" s="376" t="s">
        <v>497</v>
      </c>
      <c r="C475" s="376" t="s">
        <v>284</v>
      </c>
      <c r="D475" s="376"/>
      <c r="E475" s="376">
        <v>1500</v>
      </c>
      <c r="F475" s="403" t="s">
        <v>227</v>
      </c>
      <c r="G475" s="378">
        <v>20</v>
      </c>
      <c r="H475" s="379">
        <v>10</v>
      </c>
      <c r="I475" s="377">
        <v>5</v>
      </c>
      <c r="J475" s="376"/>
      <c r="K475" s="311">
        <v>0.7</v>
      </c>
      <c r="L475" s="233"/>
    </row>
    <row r="476" spans="1:12" ht="47.25">
      <c r="A476" s="39">
        <v>17</v>
      </c>
      <c r="B476" s="376" t="s">
        <v>623</v>
      </c>
      <c r="C476" s="376" t="s">
        <v>567</v>
      </c>
      <c r="D476" s="376"/>
      <c r="E476" s="376">
        <v>3000</v>
      </c>
      <c r="F476" s="403" t="s">
        <v>258</v>
      </c>
      <c r="G476" s="378">
        <v>40</v>
      </c>
      <c r="H476" s="379">
        <v>36</v>
      </c>
      <c r="I476" s="377">
        <v>10</v>
      </c>
      <c r="J476" s="376"/>
      <c r="K476" s="311">
        <v>0.8</v>
      </c>
      <c r="L476" s="233"/>
    </row>
    <row r="477" spans="1:12" ht="33" customHeight="1">
      <c r="A477" s="39">
        <v>18</v>
      </c>
      <c r="B477" s="164" t="s">
        <v>639</v>
      </c>
      <c r="C477" s="164" t="s">
        <v>628</v>
      </c>
      <c r="D477" s="164"/>
      <c r="E477" s="164"/>
      <c r="F477" s="435" t="s">
        <v>629</v>
      </c>
      <c r="G477" s="435">
        <v>604</v>
      </c>
      <c r="H477" s="24"/>
      <c r="I477" s="39"/>
      <c r="J477" s="164"/>
      <c r="K477" s="311"/>
      <c r="L477" s="233"/>
    </row>
    <row r="478" spans="1:12" ht="33" customHeight="1">
      <c r="A478" s="39"/>
      <c r="B478" s="164" t="s">
        <v>633</v>
      </c>
      <c r="C478" s="164" t="s">
        <v>634</v>
      </c>
      <c r="E478" s="164"/>
      <c r="F478" s="437" t="s">
        <v>635</v>
      </c>
      <c r="G478" s="39">
        <v>139</v>
      </c>
      <c r="H478" s="442"/>
      <c r="I478" s="2"/>
      <c r="J478" s="436"/>
      <c r="K478" s="311"/>
      <c r="L478" s="233"/>
    </row>
    <row r="479" spans="1:12" ht="78.75">
      <c r="A479" s="25"/>
      <c r="B479" s="164" t="s">
        <v>636</v>
      </c>
      <c r="C479" s="164" t="s">
        <v>637</v>
      </c>
      <c r="D479" s="164"/>
      <c r="E479" s="164"/>
      <c r="F479" s="437" t="s">
        <v>638</v>
      </c>
      <c r="G479" s="39">
        <v>207</v>
      </c>
      <c r="H479" s="37"/>
      <c r="I479" s="37"/>
      <c r="J479" s="344"/>
      <c r="K479" s="37"/>
    </row>
    <row r="480" spans="1:12" ht="31.5">
      <c r="A480" s="429">
        <v>19</v>
      </c>
      <c r="B480" s="164" t="s">
        <v>660</v>
      </c>
      <c r="C480" s="164" t="s">
        <v>659</v>
      </c>
      <c r="D480" s="164"/>
      <c r="E480" s="451">
        <v>113.4</v>
      </c>
      <c r="F480" s="451">
        <v>2022</v>
      </c>
      <c r="G480" s="451">
        <v>2</v>
      </c>
      <c r="H480" s="451">
        <v>0.8</v>
      </c>
      <c r="I480" s="451">
        <v>1</v>
      </c>
      <c r="J480" s="164"/>
      <c r="K480" s="356">
        <v>1</v>
      </c>
    </row>
    <row r="481" spans="1:11">
      <c r="A481" s="439">
        <v>17</v>
      </c>
      <c r="B481" s="23" t="s">
        <v>12</v>
      </c>
      <c r="C481" s="164"/>
      <c r="D481" s="164"/>
      <c r="E481" s="164"/>
      <c r="F481" s="438"/>
      <c r="G481" s="440">
        <v>771.09</v>
      </c>
      <c r="H481" s="441">
        <v>163.19999999999999</v>
      </c>
      <c r="I481" s="443">
        <v>93</v>
      </c>
      <c r="J481" s="444"/>
      <c r="K481" s="413"/>
    </row>
    <row r="482" spans="1:11">
      <c r="A482" s="429"/>
      <c r="B482" s="37"/>
      <c r="C482" s="37"/>
      <c r="D482" s="37"/>
      <c r="E482" s="37"/>
      <c r="F482" s="37"/>
      <c r="G482" s="445"/>
      <c r="H482" s="347"/>
      <c r="I482" s="25"/>
      <c r="J482" s="430"/>
      <c r="K482" s="413"/>
    </row>
    <row r="483" spans="1:11">
      <c r="A483" s="39"/>
      <c r="B483" s="23" t="s">
        <v>102</v>
      </c>
      <c r="C483" s="37"/>
      <c r="D483" s="37"/>
      <c r="E483" s="37"/>
      <c r="F483" s="37"/>
      <c r="G483" s="37"/>
      <c r="H483" s="37"/>
      <c r="I483" s="39"/>
      <c r="J483" s="344"/>
      <c r="K483" s="37"/>
    </row>
    <row r="484" spans="1:11">
      <c r="A484" s="25">
        <v>46</v>
      </c>
      <c r="B484" s="164"/>
      <c r="C484" s="37"/>
      <c r="D484" s="37"/>
      <c r="E484" s="37"/>
      <c r="F484" s="37"/>
      <c r="G484" s="434">
        <v>841.4</v>
      </c>
      <c r="H484" s="37"/>
      <c r="I484" s="39"/>
      <c r="J484" s="344"/>
      <c r="K484" s="37"/>
    </row>
  </sheetData>
  <autoFilter ref="E1:E454"/>
  <mergeCells count="144">
    <mergeCell ref="A152:J152"/>
    <mergeCell ref="A149:J149"/>
    <mergeCell ref="B9:C9"/>
    <mergeCell ref="A119:J119"/>
    <mergeCell ref="A129:J129"/>
    <mergeCell ref="A130:J130"/>
    <mergeCell ref="A140:J140"/>
    <mergeCell ref="A144:J144"/>
    <mergeCell ref="A35:J35"/>
    <mergeCell ref="A36:A37"/>
    <mergeCell ref="C36:C37"/>
    <mergeCell ref="F36:F37"/>
    <mergeCell ref="G36:H36"/>
    <mergeCell ref="I36:I37"/>
    <mergeCell ref="J36:J37"/>
    <mergeCell ref="D36:E36"/>
    <mergeCell ref="B36:B37"/>
    <mergeCell ref="H20:I20"/>
    <mergeCell ref="H21:I21"/>
    <mergeCell ref="H22:I22"/>
    <mergeCell ref="H13:I13"/>
    <mergeCell ref="H14:I14"/>
    <mergeCell ref="H15:I15"/>
    <mergeCell ref="H16:I16"/>
    <mergeCell ref="A134:J134"/>
    <mergeCell ref="A283:J283"/>
    <mergeCell ref="A284:J284"/>
    <mergeCell ref="A294:J294"/>
    <mergeCell ref="A299:J299"/>
    <mergeCell ref="A176:J176"/>
    <mergeCell ref="A399:J399"/>
    <mergeCell ref="A396:J396"/>
    <mergeCell ref="A331:J331"/>
    <mergeCell ref="A389:J389"/>
    <mergeCell ref="A300:J300"/>
    <mergeCell ref="A348:J348"/>
    <mergeCell ref="A349:J349"/>
    <mergeCell ref="A344:K344"/>
    <mergeCell ref="A381:J381"/>
    <mergeCell ref="A375:J375"/>
    <mergeCell ref="A177:J177"/>
    <mergeCell ref="A357:J357"/>
    <mergeCell ref="A236:J236"/>
    <mergeCell ref="A232:J232"/>
    <mergeCell ref="A205:J205"/>
    <mergeCell ref="A208:J208"/>
    <mergeCell ref="A227:J227"/>
    <mergeCell ref="B178:B181"/>
    <mergeCell ref="A421:J421"/>
    <mergeCell ref="K36:K37"/>
    <mergeCell ref="A162:J162"/>
    <mergeCell ref="A165:J165"/>
    <mergeCell ref="A168:J168"/>
    <mergeCell ref="A188:J188"/>
    <mergeCell ref="A191:J191"/>
    <mergeCell ref="A161:J161"/>
    <mergeCell ref="A172:J172"/>
    <mergeCell ref="A240:J240"/>
    <mergeCell ref="A252:J252"/>
    <mergeCell ref="A257:J257"/>
    <mergeCell ref="A258:J258"/>
    <mergeCell ref="A266:J266"/>
    <mergeCell ref="A269:J269"/>
    <mergeCell ref="A241:J241"/>
    <mergeCell ref="A244:J244"/>
    <mergeCell ref="A248:J248"/>
    <mergeCell ref="A199:J199"/>
    <mergeCell ref="A200:J200"/>
    <mergeCell ref="A219:J219"/>
    <mergeCell ref="A223:J223"/>
    <mergeCell ref="A224:J224"/>
    <mergeCell ref="A330:J330"/>
    <mergeCell ref="A455:J455"/>
    <mergeCell ref="A432:J432"/>
    <mergeCell ref="A438:J438"/>
    <mergeCell ref="A439:J439"/>
    <mergeCell ref="A451:J451"/>
    <mergeCell ref="A393:J393"/>
    <mergeCell ref="A279:J279"/>
    <mergeCell ref="A403:J403"/>
    <mergeCell ref="A416:J416"/>
    <mergeCell ref="A366:J366"/>
    <mergeCell ref="A371:J371"/>
    <mergeCell ref="A372:J372"/>
    <mergeCell ref="A384:J384"/>
    <mergeCell ref="A390:J390"/>
    <mergeCell ref="A406:J406"/>
    <mergeCell ref="A412:J412"/>
    <mergeCell ref="A402:J402"/>
    <mergeCell ref="A287:J287"/>
    <mergeCell ref="A291:J291"/>
    <mergeCell ref="A310:J310"/>
    <mergeCell ref="A313:J313"/>
    <mergeCell ref="A354:J354"/>
    <mergeCell ref="A445:J445"/>
    <mergeCell ref="B315:B316"/>
    <mergeCell ref="D38:E38"/>
    <mergeCell ref="A63:J63"/>
    <mergeCell ref="A39:J39"/>
    <mergeCell ref="A40:J40"/>
    <mergeCell ref="A53:J53"/>
    <mergeCell ref="A43:J43"/>
    <mergeCell ref="B2:I2"/>
    <mergeCell ref="B3:C4"/>
    <mergeCell ref="E3:E4"/>
    <mergeCell ref="F3:F4"/>
    <mergeCell ref="B8:C8"/>
    <mergeCell ref="H3:I4"/>
    <mergeCell ref="H5:I5"/>
    <mergeCell ref="H6:I6"/>
    <mergeCell ref="B7:C7"/>
    <mergeCell ref="A60:J60"/>
    <mergeCell ref="H7:I7"/>
    <mergeCell ref="H8:I8"/>
    <mergeCell ref="H9:I9"/>
    <mergeCell ref="B6:C6"/>
    <mergeCell ref="H11:I11"/>
    <mergeCell ref="H12:I12"/>
    <mergeCell ref="H17:I17"/>
    <mergeCell ref="H18:I18"/>
    <mergeCell ref="A426:J426"/>
    <mergeCell ref="A429:J429"/>
    <mergeCell ref="A442:J442"/>
    <mergeCell ref="A54:J54"/>
    <mergeCell ref="A67:J67"/>
    <mergeCell ref="A71:J71"/>
    <mergeCell ref="A46:J46"/>
    <mergeCell ref="A49:J49"/>
    <mergeCell ref="A90:J90"/>
    <mergeCell ref="A322:J322"/>
    <mergeCell ref="A338:J338"/>
    <mergeCell ref="A341:J341"/>
    <mergeCell ref="A194:J194"/>
    <mergeCell ref="A145:J145"/>
    <mergeCell ref="A157:J157"/>
    <mergeCell ref="A137:J137"/>
    <mergeCell ref="A72:J72"/>
    <mergeCell ref="A104:J104"/>
    <mergeCell ref="A109:J109"/>
    <mergeCell ref="A110:J110"/>
    <mergeCell ref="A124:J124"/>
    <mergeCell ref="A85:J85"/>
    <mergeCell ref="A116:J116"/>
    <mergeCell ref="A420:J42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67" fitToWidth="0" fitToHeight="0" orientation="landscape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workbookViewId="0">
      <selection activeCell="B37" sqref="B37"/>
    </sheetView>
  </sheetViews>
  <sheetFormatPr defaultRowHeight="15"/>
  <cols>
    <col min="1" max="1" width="3.5703125" customWidth="1"/>
    <col min="2" max="2" width="34.28515625" customWidth="1"/>
    <col min="3" max="3" width="9.85546875" customWidth="1"/>
    <col min="4" max="4" width="8.85546875" customWidth="1"/>
    <col min="5" max="5" width="12.28515625" hidden="1" customWidth="1"/>
    <col min="6" max="6" width="10.42578125" hidden="1" customWidth="1"/>
    <col min="7" max="7" width="14.140625" hidden="1" customWidth="1"/>
    <col min="8" max="8" width="14.28515625" hidden="1" customWidth="1"/>
    <col min="9" max="9" width="11.85546875" hidden="1" customWidth="1"/>
    <col min="10" max="10" width="11.7109375" hidden="1" customWidth="1"/>
    <col min="11" max="11" width="13" hidden="1" customWidth="1"/>
    <col min="12" max="12" width="12.42578125" hidden="1" customWidth="1"/>
    <col min="13" max="13" width="7.28515625" customWidth="1"/>
    <col min="14" max="14" width="8.140625" customWidth="1"/>
    <col min="15" max="15" width="6.85546875" customWidth="1"/>
    <col min="16" max="16" width="7.7109375" customWidth="1"/>
    <col min="17" max="17" width="7.42578125" customWidth="1"/>
    <col min="18" max="18" width="7.7109375" customWidth="1"/>
    <col min="19" max="19" width="16.140625" customWidth="1"/>
    <col min="21" max="21" width="10.28515625" customWidth="1"/>
  </cols>
  <sheetData>
    <row r="2" spans="1:21">
      <c r="E2" s="76"/>
    </row>
    <row r="3" spans="1:21" ht="25.15" customHeight="1">
      <c r="B3" s="528" t="s">
        <v>99</v>
      </c>
      <c r="C3" s="528" t="s">
        <v>192</v>
      </c>
      <c r="D3" s="528"/>
      <c r="E3" s="528" t="s">
        <v>102</v>
      </c>
      <c r="F3" s="528"/>
      <c r="G3" s="528" t="s">
        <v>104</v>
      </c>
      <c r="H3" s="528"/>
      <c r="I3" s="528" t="s">
        <v>97</v>
      </c>
      <c r="J3" s="528"/>
      <c r="K3" s="526" t="s">
        <v>108</v>
      </c>
    </row>
    <row r="4" spans="1:21" ht="30">
      <c r="B4" s="528"/>
      <c r="C4" s="226" t="s">
        <v>197</v>
      </c>
      <c r="D4" s="46" t="s">
        <v>134</v>
      </c>
      <c r="E4" s="46" t="s">
        <v>93</v>
      </c>
      <c r="F4" s="60" t="s">
        <v>103</v>
      </c>
      <c r="G4" s="62" t="str">
        <f>E4</f>
        <v>кол-во</v>
      </c>
      <c r="H4" s="62" t="str">
        <f>F4</f>
        <v>Сумма, млн.руб.</v>
      </c>
      <c r="I4" s="46" t="s">
        <v>93</v>
      </c>
      <c r="J4" s="46" t="s">
        <v>98</v>
      </c>
      <c r="K4" s="527"/>
      <c r="M4" s="45" t="s">
        <v>194</v>
      </c>
      <c r="N4" s="45" t="s">
        <v>98</v>
      </c>
      <c r="O4" s="45" t="s">
        <v>195</v>
      </c>
      <c r="P4" s="45" t="s">
        <v>98</v>
      </c>
      <c r="Q4" s="45" t="s">
        <v>196</v>
      </c>
      <c r="R4" s="45" t="s">
        <v>98</v>
      </c>
      <c r="S4" t="s">
        <v>125</v>
      </c>
    </row>
    <row r="5" spans="1:21">
      <c r="A5" s="45">
        <v>1</v>
      </c>
      <c r="B5" s="45" t="s">
        <v>73</v>
      </c>
      <c r="C5" s="46"/>
      <c r="D5" s="47"/>
      <c r="E5" s="77"/>
      <c r="F5" s="81"/>
      <c r="G5" s="49"/>
      <c r="H5" s="49"/>
      <c r="I5" s="46"/>
      <c r="J5" s="47"/>
      <c r="K5" s="45"/>
      <c r="L5" s="85"/>
      <c r="M5" s="225"/>
      <c r="N5" s="225"/>
      <c r="O5" s="225"/>
      <c r="P5" s="225"/>
      <c r="Q5" s="225"/>
      <c r="R5" s="225"/>
      <c r="S5" s="157">
        <v>61211</v>
      </c>
      <c r="U5" s="199">
        <f>D5/S5*T5*1000</f>
        <v>0</v>
      </c>
    </row>
    <row r="6" spans="1:21">
      <c r="A6" s="45">
        <v>2</v>
      </c>
      <c r="B6" s="45" t="s">
        <v>193</v>
      </c>
      <c r="C6" s="46"/>
      <c r="D6" s="47"/>
      <c r="E6" s="77"/>
      <c r="F6" s="82"/>
      <c r="G6" s="49"/>
      <c r="H6" s="49"/>
      <c r="I6" s="46"/>
      <c r="J6" s="47"/>
      <c r="K6" s="45"/>
      <c r="L6" s="85"/>
      <c r="M6" s="225"/>
      <c r="N6" s="225"/>
      <c r="O6" s="225"/>
      <c r="P6" s="225"/>
      <c r="Q6" s="225"/>
      <c r="R6" s="225"/>
      <c r="S6" s="157">
        <v>42763</v>
      </c>
      <c r="U6" s="199">
        <f t="shared" ref="U6:U24" si="0">D6/S6*T6*1000</f>
        <v>0</v>
      </c>
    </row>
    <row r="7" spans="1:21">
      <c r="A7" s="45">
        <v>3</v>
      </c>
      <c r="B7" s="45" t="s">
        <v>74</v>
      </c>
      <c r="C7" s="46"/>
      <c r="D7" s="47"/>
      <c r="E7" s="77"/>
      <c r="F7" s="83"/>
      <c r="G7" s="49"/>
      <c r="H7" s="49"/>
      <c r="I7" s="46"/>
      <c r="J7" s="47"/>
      <c r="K7" s="45"/>
      <c r="L7" s="85"/>
      <c r="M7" s="225"/>
      <c r="N7" s="225"/>
      <c r="O7" s="225"/>
      <c r="P7" s="225"/>
      <c r="Q7" s="225"/>
      <c r="R7" s="225"/>
      <c r="S7" s="158">
        <v>50865</v>
      </c>
      <c r="U7" s="199">
        <f>D7/S7*T7*1000</f>
        <v>0</v>
      </c>
    </row>
    <row r="8" spans="1:21">
      <c r="A8" s="45">
        <v>4</v>
      </c>
      <c r="B8" s="45" t="s">
        <v>75</v>
      </c>
      <c r="C8" s="46"/>
      <c r="D8" s="47"/>
      <c r="E8" s="77"/>
      <c r="F8" s="81"/>
      <c r="G8" s="49"/>
      <c r="H8" s="49"/>
      <c r="I8" s="46"/>
      <c r="J8" s="47"/>
      <c r="K8" s="45"/>
      <c r="L8" s="85"/>
      <c r="M8" s="225"/>
      <c r="N8" s="225"/>
      <c r="O8" s="225"/>
      <c r="P8" s="225"/>
      <c r="Q8" s="225"/>
      <c r="R8" s="225"/>
      <c r="S8" s="158">
        <v>56095</v>
      </c>
      <c r="U8" s="199">
        <f t="shared" si="0"/>
        <v>0</v>
      </c>
    </row>
    <row r="9" spans="1:21">
      <c r="A9" s="45">
        <v>5</v>
      </c>
      <c r="B9" s="45" t="s">
        <v>76</v>
      </c>
      <c r="C9" s="46">
        <v>2</v>
      </c>
      <c r="D9" s="47">
        <v>627.5</v>
      </c>
      <c r="E9" s="77"/>
      <c r="F9" s="77"/>
      <c r="G9" s="49"/>
      <c r="H9" s="49"/>
      <c r="I9" s="46"/>
      <c r="J9" s="47"/>
      <c r="K9" s="45"/>
      <c r="L9" s="85"/>
      <c r="M9" s="225"/>
      <c r="N9" s="225"/>
      <c r="O9" s="225"/>
      <c r="P9" s="225"/>
      <c r="Q9" s="225"/>
      <c r="R9" s="225"/>
      <c r="S9" s="158">
        <v>29486</v>
      </c>
      <c r="U9" s="199">
        <f t="shared" si="0"/>
        <v>0</v>
      </c>
    </row>
    <row r="10" spans="1:21">
      <c r="A10" s="45">
        <v>6</v>
      </c>
      <c r="B10" s="45" t="s">
        <v>77</v>
      </c>
      <c r="C10" s="46"/>
      <c r="D10" s="47"/>
      <c r="E10" s="77"/>
      <c r="F10" s="61"/>
      <c r="G10" s="49"/>
      <c r="H10" s="49"/>
      <c r="I10" s="46"/>
      <c r="J10" s="47"/>
      <c r="K10" s="45"/>
      <c r="L10" s="85"/>
      <c r="M10" s="225"/>
      <c r="N10" s="225"/>
      <c r="O10" s="225"/>
      <c r="P10" s="225"/>
      <c r="Q10" s="225"/>
      <c r="R10" s="225"/>
      <c r="S10" s="158">
        <v>65637</v>
      </c>
      <c r="U10" s="199">
        <f t="shared" si="0"/>
        <v>0</v>
      </c>
    </row>
    <row r="11" spans="1:21">
      <c r="A11" s="45">
        <v>7</v>
      </c>
      <c r="B11" s="45" t="s">
        <v>78</v>
      </c>
      <c r="C11" s="46"/>
      <c r="D11" s="47"/>
      <c r="E11" s="77" t="e">
        <f>#REF!</f>
        <v>#REF!</v>
      </c>
      <c r="F11" s="81">
        <v>88.69</v>
      </c>
      <c r="G11" s="49" t="e">
        <f t="shared" ref="G11:G27" si="1">E11/C11*100</f>
        <v>#REF!</v>
      </c>
      <c r="H11" s="49" t="e">
        <f t="shared" ref="H11:H28" si="2">F11/D11*100</f>
        <v>#DIV/0!</v>
      </c>
      <c r="I11" s="46" t="e">
        <f t="shared" ref="I11:I28" si="3">C11-E11</f>
        <v>#REF!</v>
      </c>
      <c r="J11" s="47">
        <f t="shared" ref="J11:J28" si="4">D11-F11</f>
        <v>-88.69</v>
      </c>
      <c r="K11" s="45">
        <v>9571</v>
      </c>
      <c r="L11" s="85">
        <f t="shared" ref="L11:L28" si="5">F11/K11*1000</f>
        <v>9.2665343224323475</v>
      </c>
      <c r="M11" s="225"/>
      <c r="N11" s="225"/>
      <c r="O11" s="225"/>
      <c r="P11" s="225"/>
      <c r="Q11" s="225"/>
      <c r="R11" s="225"/>
      <c r="S11" s="158">
        <v>34631</v>
      </c>
      <c r="U11" s="199">
        <f t="shared" si="0"/>
        <v>0</v>
      </c>
    </row>
    <row r="12" spans="1:21">
      <c r="A12" s="45">
        <v>8</v>
      </c>
      <c r="B12" s="45" t="s">
        <v>79</v>
      </c>
      <c r="C12" s="46"/>
      <c r="D12" s="47"/>
      <c r="E12" s="77">
        <v>23</v>
      </c>
      <c r="F12" s="61">
        <v>122.61</v>
      </c>
      <c r="G12" s="49" t="e">
        <f t="shared" si="1"/>
        <v>#DIV/0!</v>
      </c>
      <c r="H12" s="49" t="e">
        <f t="shared" si="2"/>
        <v>#DIV/0!</v>
      </c>
      <c r="I12" s="46">
        <f t="shared" si="3"/>
        <v>-23</v>
      </c>
      <c r="J12" s="47">
        <f t="shared" si="4"/>
        <v>-122.61</v>
      </c>
      <c r="K12" s="45">
        <v>24202</v>
      </c>
      <c r="L12" s="85">
        <f t="shared" si="5"/>
        <v>5.0661102388232377</v>
      </c>
      <c r="M12" s="225"/>
      <c r="N12" s="225"/>
      <c r="O12" s="225"/>
      <c r="P12" s="225"/>
      <c r="Q12" s="225"/>
      <c r="R12" s="225"/>
      <c r="S12" s="158">
        <v>38571</v>
      </c>
      <c r="U12" s="199">
        <f t="shared" si="0"/>
        <v>0</v>
      </c>
    </row>
    <row r="13" spans="1:21">
      <c r="A13" s="45">
        <v>9</v>
      </c>
      <c r="B13" s="45" t="s">
        <v>80</v>
      </c>
      <c r="C13" s="46"/>
      <c r="D13" s="47"/>
      <c r="E13" s="77">
        <v>15</v>
      </c>
      <c r="F13" s="61">
        <v>110.4</v>
      </c>
      <c r="G13" s="49" t="e">
        <f t="shared" si="1"/>
        <v>#DIV/0!</v>
      </c>
      <c r="H13" s="49" t="e">
        <f t="shared" si="2"/>
        <v>#DIV/0!</v>
      </c>
      <c r="I13" s="46">
        <f t="shared" si="3"/>
        <v>-15</v>
      </c>
      <c r="J13" s="47">
        <f t="shared" si="4"/>
        <v>-110.4</v>
      </c>
      <c r="K13" s="45">
        <v>13680</v>
      </c>
      <c r="L13" s="85">
        <f t="shared" si="5"/>
        <v>8.0701754385964914</v>
      </c>
      <c r="M13" s="225"/>
      <c r="N13" s="225"/>
      <c r="O13" s="225"/>
      <c r="P13" s="225"/>
      <c r="Q13" s="225"/>
      <c r="R13" s="225"/>
      <c r="S13" s="158">
        <v>33836</v>
      </c>
      <c r="U13" s="199">
        <f t="shared" si="0"/>
        <v>0</v>
      </c>
    </row>
    <row r="14" spans="1:21">
      <c r="A14" s="45">
        <v>10</v>
      </c>
      <c r="B14" s="45" t="s">
        <v>81</v>
      </c>
      <c r="C14" s="46"/>
      <c r="D14" s="47"/>
      <c r="E14" s="77">
        <v>8</v>
      </c>
      <c r="F14" s="61">
        <v>64.8</v>
      </c>
      <c r="G14" s="49" t="e">
        <f t="shared" si="1"/>
        <v>#DIV/0!</v>
      </c>
      <c r="H14" s="49" t="e">
        <f t="shared" si="2"/>
        <v>#DIV/0!</v>
      </c>
      <c r="I14" s="46">
        <f t="shared" si="3"/>
        <v>-8</v>
      </c>
      <c r="J14" s="47">
        <f t="shared" si="4"/>
        <v>-64.8</v>
      </c>
      <c r="K14" s="45">
        <v>13190</v>
      </c>
      <c r="L14" s="85">
        <f t="shared" si="5"/>
        <v>4.9128127369219108</v>
      </c>
      <c r="M14" s="225"/>
      <c r="N14" s="225"/>
      <c r="O14" s="225"/>
      <c r="P14" s="225"/>
      <c r="Q14" s="225"/>
      <c r="R14" s="225"/>
      <c r="S14" s="158">
        <v>31922</v>
      </c>
      <c r="U14" s="199">
        <f t="shared" si="0"/>
        <v>0</v>
      </c>
    </row>
    <row r="15" spans="1:21">
      <c r="A15" s="45">
        <v>11</v>
      </c>
      <c r="B15" s="45" t="s">
        <v>82</v>
      </c>
      <c r="C15" s="46"/>
      <c r="D15" s="47"/>
      <c r="E15" s="77">
        <v>5</v>
      </c>
      <c r="F15" s="84" t="e">
        <f>#REF!</f>
        <v>#REF!</v>
      </c>
      <c r="G15" s="49" t="e">
        <f t="shared" si="1"/>
        <v>#DIV/0!</v>
      </c>
      <c r="H15" s="49" t="e">
        <f t="shared" si="2"/>
        <v>#REF!</v>
      </c>
      <c r="I15" s="46">
        <f t="shared" si="3"/>
        <v>-5</v>
      </c>
      <c r="J15" s="47" t="e">
        <f t="shared" si="4"/>
        <v>#REF!</v>
      </c>
      <c r="K15" s="45">
        <v>12823</v>
      </c>
      <c r="L15" s="85" t="e">
        <f t="shared" si="5"/>
        <v>#REF!</v>
      </c>
      <c r="M15" s="225"/>
      <c r="N15" s="225"/>
      <c r="O15" s="225"/>
      <c r="P15" s="225"/>
      <c r="Q15" s="225"/>
      <c r="R15" s="225"/>
      <c r="S15" s="158">
        <v>34461</v>
      </c>
      <c r="U15" s="199">
        <f t="shared" si="0"/>
        <v>0</v>
      </c>
    </row>
    <row r="16" spans="1:21">
      <c r="A16" s="45">
        <v>12</v>
      </c>
      <c r="B16" s="45" t="s">
        <v>83</v>
      </c>
      <c r="C16" s="46"/>
      <c r="D16" s="47"/>
      <c r="E16" s="77">
        <v>21</v>
      </c>
      <c r="F16" s="84" t="e">
        <f>#REF!</f>
        <v>#REF!</v>
      </c>
      <c r="G16" s="49" t="e">
        <f t="shared" si="1"/>
        <v>#DIV/0!</v>
      </c>
      <c r="H16" s="49" t="e">
        <f t="shared" si="2"/>
        <v>#REF!</v>
      </c>
      <c r="I16" s="46">
        <f t="shared" si="3"/>
        <v>-21</v>
      </c>
      <c r="J16" s="47" t="e">
        <f t="shared" si="4"/>
        <v>#REF!</v>
      </c>
      <c r="K16" s="45">
        <v>31641</v>
      </c>
      <c r="L16" s="85" t="e">
        <f t="shared" si="5"/>
        <v>#REF!</v>
      </c>
      <c r="M16" s="225"/>
      <c r="N16" s="225"/>
      <c r="O16" s="225"/>
      <c r="P16" s="225"/>
      <c r="Q16" s="225"/>
      <c r="R16" s="225"/>
      <c r="S16" s="158">
        <v>56295</v>
      </c>
      <c r="U16" s="199">
        <f t="shared" si="0"/>
        <v>0</v>
      </c>
    </row>
    <row r="17" spans="1:21">
      <c r="A17" s="45">
        <v>13</v>
      </c>
      <c r="B17" s="45" t="s">
        <v>84</v>
      </c>
      <c r="C17" s="46"/>
      <c r="D17" s="47"/>
      <c r="E17" s="77">
        <v>9</v>
      </c>
      <c r="F17" s="61">
        <v>139.91</v>
      </c>
      <c r="G17" s="49" t="e">
        <f t="shared" si="1"/>
        <v>#DIV/0!</v>
      </c>
      <c r="H17" s="49" t="e">
        <f t="shared" si="2"/>
        <v>#DIV/0!</v>
      </c>
      <c r="I17" s="46">
        <f t="shared" si="3"/>
        <v>-9</v>
      </c>
      <c r="J17" s="47">
        <f t="shared" si="4"/>
        <v>-139.91</v>
      </c>
      <c r="K17" s="45">
        <v>11651</v>
      </c>
      <c r="L17" s="85">
        <f t="shared" si="5"/>
        <v>12.008411295167797</v>
      </c>
      <c r="M17" s="225"/>
      <c r="N17" s="225"/>
      <c r="O17" s="225"/>
      <c r="P17" s="225"/>
      <c r="Q17" s="225"/>
      <c r="R17" s="225"/>
      <c r="S17" s="158">
        <v>58822</v>
      </c>
      <c r="U17" s="199">
        <f t="shared" si="0"/>
        <v>0</v>
      </c>
    </row>
    <row r="18" spans="1:21">
      <c r="A18" s="45">
        <v>14</v>
      </c>
      <c r="B18" s="45" t="s">
        <v>85</v>
      </c>
      <c r="C18" s="46"/>
      <c r="D18" s="47"/>
      <c r="E18" s="77">
        <v>19</v>
      </c>
      <c r="F18" s="84" t="e">
        <f>#REF!</f>
        <v>#REF!</v>
      </c>
      <c r="G18" s="49" t="e">
        <f t="shared" si="1"/>
        <v>#DIV/0!</v>
      </c>
      <c r="H18" s="49" t="e">
        <f t="shared" si="2"/>
        <v>#REF!</v>
      </c>
      <c r="I18" s="46">
        <f t="shared" si="3"/>
        <v>-19</v>
      </c>
      <c r="J18" s="47" t="e">
        <f t="shared" si="4"/>
        <v>#REF!</v>
      </c>
      <c r="K18" s="45">
        <v>21863</v>
      </c>
      <c r="L18" s="85" t="e">
        <f t="shared" si="5"/>
        <v>#REF!</v>
      </c>
      <c r="M18" s="225"/>
      <c r="N18" s="225"/>
      <c r="O18" s="225"/>
      <c r="P18" s="225"/>
      <c r="Q18" s="225"/>
      <c r="R18" s="225"/>
      <c r="S18" s="158">
        <v>45172</v>
      </c>
      <c r="U18" s="199">
        <f t="shared" si="0"/>
        <v>0</v>
      </c>
    </row>
    <row r="19" spans="1:21">
      <c r="A19" s="45">
        <v>15</v>
      </c>
      <c r="B19" s="45" t="s">
        <v>86</v>
      </c>
      <c r="C19" s="46"/>
      <c r="D19" s="47"/>
      <c r="E19" s="77">
        <v>4</v>
      </c>
      <c r="F19" s="61">
        <v>50.47</v>
      </c>
      <c r="G19" s="49" t="e">
        <f t="shared" si="1"/>
        <v>#DIV/0!</v>
      </c>
      <c r="H19" s="49" t="e">
        <f t="shared" si="2"/>
        <v>#DIV/0!</v>
      </c>
      <c r="I19" s="46">
        <f t="shared" si="3"/>
        <v>-4</v>
      </c>
      <c r="J19" s="47">
        <f t="shared" si="4"/>
        <v>-50.47</v>
      </c>
      <c r="K19" s="45">
        <v>19958</v>
      </c>
      <c r="L19" s="85">
        <f t="shared" si="5"/>
        <v>2.5288105020543141</v>
      </c>
      <c r="M19" s="225"/>
      <c r="N19" s="225"/>
      <c r="O19" s="225"/>
      <c r="P19" s="225"/>
      <c r="Q19" s="225"/>
      <c r="R19" s="225"/>
      <c r="S19" s="158">
        <v>57230</v>
      </c>
      <c r="U19" s="199">
        <f t="shared" si="0"/>
        <v>0</v>
      </c>
    </row>
    <row r="20" spans="1:21">
      <c r="A20" s="45">
        <v>16</v>
      </c>
      <c r="B20" s="45" t="s">
        <v>87</v>
      </c>
      <c r="C20" s="46"/>
      <c r="D20" s="47"/>
      <c r="E20" s="77">
        <v>8</v>
      </c>
      <c r="F20" s="84" t="e">
        <f>#REF!</f>
        <v>#REF!</v>
      </c>
      <c r="G20" s="49" t="e">
        <f t="shared" si="1"/>
        <v>#DIV/0!</v>
      </c>
      <c r="H20" s="49" t="e">
        <f t="shared" si="2"/>
        <v>#REF!</v>
      </c>
      <c r="I20" s="46">
        <f t="shared" si="3"/>
        <v>-8</v>
      </c>
      <c r="J20" s="47" t="e">
        <f t="shared" si="4"/>
        <v>#REF!</v>
      </c>
      <c r="K20" s="86">
        <v>62415</v>
      </c>
      <c r="L20" s="87" t="e">
        <f t="shared" si="5"/>
        <v>#REF!</v>
      </c>
      <c r="M20" s="225"/>
      <c r="N20" s="225"/>
      <c r="O20" s="225"/>
      <c r="P20" s="225"/>
      <c r="Q20" s="225"/>
      <c r="R20" s="225"/>
      <c r="S20" s="158">
        <v>52559</v>
      </c>
      <c r="U20" s="199">
        <f t="shared" si="0"/>
        <v>0</v>
      </c>
    </row>
    <row r="21" spans="1:21">
      <c r="A21" s="45">
        <v>17</v>
      </c>
      <c r="B21" s="45" t="s">
        <v>88</v>
      </c>
      <c r="C21" s="46"/>
      <c r="D21" s="47"/>
      <c r="E21" s="77">
        <v>11</v>
      </c>
      <c r="F21" s="82" t="e">
        <f>#REF!</f>
        <v>#REF!</v>
      </c>
      <c r="G21" s="49" t="e">
        <f t="shared" si="1"/>
        <v>#DIV/0!</v>
      </c>
      <c r="H21" s="49" t="e">
        <f t="shared" si="2"/>
        <v>#REF!</v>
      </c>
      <c r="I21" s="46">
        <f t="shared" si="3"/>
        <v>-11</v>
      </c>
      <c r="J21" s="47" t="e">
        <f t="shared" si="4"/>
        <v>#REF!</v>
      </c>
      <c r="K21" s="45">
        <v>11673</v>
      </c>
      <c r="L21" s="85" t="e">
        <f t="shared" si="5"/>
        <v>#REF!</v>
      </c>
      <c r="M21" s="225"/>
      <c r="N21" s="225"/>
      <c r="O21" s="225"/>
      <c r="P21" s="225"/>
      <c r="Q21" s="225"/>
      <c r="R21" s="225"/>
      <c r="S21" s="158">
        <v>23807</v>
      </c>
      <c r="U21" s="199">
        <f t="shared" si="0"/>
        <v>0</v>
      </c>
    </row>
    <row r="22" spans="1:21">
      <c r="A22" s="45">
        <v>18</v>
      </c>
      <c r="B22" s="45" t="s">
        <v>89</v>
      </c>
      <c r="C22" s="46"/>
      <c r="D22" s="59"/>
      <c r="E22" s="77">
        <v>2</v>
      </c>
      <c r="F22" s="81">
        <v>23.4</v>
      </c>
      <c r="G22" s="49" t="e">
        <f t="shared" si="1"/>
        <v>#DIV/0!</v>
      </c>
      <c r="H22" s="49" t="e">
        <f t="shared" si="2"/>
        <v>#DIV/0!</v>
      </c>
      <c r="I22" s="46">
        <f t="shared" si="3"/>
        <v>-2</v>
      </c>
      <c r="J22" s="47">
        <f t="shared" si="4"/>
        <v>-23.4</v>
      </c>
      <c r="K22" s="45">
        <v>8282</v>
      </c>
      <c r="L22" s="85">
        <f t="shared" si="5"/>
        <v>2.8254044916686789</v>
      </c>
      <c r="M22" s="225"/>
      <c r="N22" s="225"/>
      <c r="O22" s="225"/>
      <c r="P22" s="225"/>
      <c r="Q22" s="225"/>
      <c r="R22" s="225"/>
      <c r="S22" s="158">
        <v>24850</v>
      </c>
      <c r="U22" s="199">
        <f t="shared" si="0"/>
        <v>0</v>
      </c>
    </row>
    <row r="23" spans="1:21">
      <c r="A23" s="45">
        <v>19</v>
      </c>
      <c r="B23" s="45" t="s">
        <v>90</v>
      </c>
      <c r="C23" s="46"/>
      <c r="D23" s="47"/>
      <c r="E23" s="77">
        <v>12</v>
      </c>
      <c r="F23" s="61">
        <v>204.86</v>
      </c>
      <c r="G23" s="49" t="e">
        <f t="shared" si="1"/>
        <v>#DIV/0!</v>
      </c>
      <c r="H23" s="49" t="e">
        <f t="shared" si="2"/>
        <v>#DIV/0!</v>
      </c>
      <c r="I23" s="46">
        <f t="shared" si="3"/>
        <v>-12</v>
      </c>
      <c r="J23" s="47">
        <f t="shared" si="4"/>
        <v>-204.86</v>
      </c>
      <c r="K23" s="45">
        <v>15936</v>
      </c>
      <c r="L23" s="85">
        <f t="shared" si="5"/>
        <v>12.855170682730925</v>
      </c>
      <c r="M23" s="225"/>
      <c r="N23" s="225"/>
      <c r="O23" s="225"/>
      <c r="P23" s="225"/>
      <c r="Q23" s="225"/>
      <c r="R23" s="225"/>
      <c r="S23" s="158">
        <v>55271</v>
      </c>
      <c r="U23" s="199">
        <f t="shared" si="0"/>
        <v>0</v>
      </c>
    </row>
    <row r="24" spans="1:21">
      <c r="A24" s="45">
        <v>20</v>
      </c>
      <c r="B24" s="45" t="s">
        <v>91</v>
      </c>
      <c r="C24" s="46"/>
      <c r="D24" s="47"/>
      <c r="E24" s="77">
        <v>27</v>
      </c>
      <c r="F24" s="84" t="e">
        <f>#REF!</f>
        <v>#REF!</v>
      </c>
      <c r="G24" s="49" t="e">
        <f t="shared" si="1"/>
        <v>#DIV/0!</v>
      </c>
      <c r="H24" s="49" t="e">
        <f t="shared" si="2"/>
        <v>#REF!</v>
      </c>
      <c r="I24" s="46">
        <f t="shared" si="3"/>
        <v>-27</v>
      </c>
      <c r="J24" s="47" t="e">
        <f t="shared" si="4"/>
        <v>#REF!</v>
      </c>
      <c r="K24" s="45">
        <v>15755</v>
      </c>
      <c r="L24" s="85" t="e">
        <f t="shared" si="5"/>
        <v>#REF!</v>
      </c>
      <c r="M24" s="225"/>
      <c r="N24" s="225"/>
      <c r="O24" s="225"/>
      <c r="P24" s="225"/>
      <c r="Q24" s="225"/>
      <c r="R24" s="225"/>
      <c r="S24" s="158">
        <v>47270</v>
      </c>
      <c r="U24" s="199">
        <f t="shared" si="0"/>
        <v>0</v>
      </c>
    </row>
    <row r="25" spans="1:21">
      <c r="A25" s="45">
        <v>21</v>
      </c>
      <c r="B25" s="45" t="s">
        <v>92</v>
      </c>
      <c r="C25" s="46"/>
      <c r="D25" s="47"/>
      <c r="E25" s="77">
        <v>18</v>
      </c>
      <c r="F25" s="61">
        <v>121.1</v>
      </c>
      <c r="G25" s="49" t="e">
        <f t="shared" si="1"/>
        <v>#DIV/0!</v>
      </c>
      <c r="H25" s="49" t="e">
        <f t="shared" si="2"/>
        <v>#DIV/0!</v>
      </c>
      <c r="I25" s="46">
        <f t="shared" si="3"/>
        <v>-18</v>
      </c>
      <c r="J25" s="47">
        <f t="shared" si="4"/>
        <v>-121.1</v>
      </c>
      <c r="K25" s="45">
        <v>13684</v>
      </c>
      <c r="L25" s="85">
        <f t="shared" si="5"/>
        <v>8.8497515346389939</v>
      </c>
      <c r="M25" s="225"/>
      <c r="N25" s="225"/>
      <c r="O25" s="225"/>
      <c r="P25" s="225"/>
      <c r="Q25" s="225"/>
      <c r="R25" s="225"/>
      <c r="S25" s="158">
        <v>33771</v>
      </c>
      <c r="U25" s="199">
        <f>D25/S25*T25*1000</f>
        <v>0</v>
      </c>
    </row>
    <row r="26" spans="1:21">
      <c r="A26" s="45"/>
      <c r="B26" s="65" t="s">
        <v>96</v>
      </c>
      <c r="C26" s="66"/>
      <c r="D26" s="67"/>
      <c r="E26" s="78" t="e">
        <f>SUM(E5:E25)</f>
        <v>#REF!</v>
      </c>
      <c r="F26" s="67" t="e">
        <f>SUM(F5:F25)</f>
        <v>#REF!</v>
      </c>
      <c r="G26" s="67" t="e">
        <f>E26/C26*100</f>
        <v>#REF!</v>
      </c>
      <c r="H26" s="67" t="e">
        <f t="shared" si="2"/>
        <v>#REF!</v>
      </c>
      <c r="I26" s="66" t="e">
        <f t="shared" si="3"/>
        <v>#REF!</v>
      </c>
      <c r="J26" s="67" t="e">
        <f t="shared" si="4"/>
        <v>#REF!</v>
      </c>
      <c r="K26" s="45"/>
      <c r="L26" s="85"/>
      <c r="M26" s="329"/>
      <c r="N26" s="329"/>
      <c r="O26" s="329"/>
      <c r="P26" s="329"/>
      <c r="Q26" s="329"/>
      <c r="R26" s="329"/>
      <c r="S26" s="329">
        <v>934606</v>
      </c>
      <c r="U26" s="199">
        <f>D26/S26*T26*1000</f>
        <v>0</v>
      </c>
    </row>
    <row r="27" spans="1:21">
      <c r="A27" s="45"/>
      <c r="B27" s="48" t="s">
        <v>94</v>
      </c>
      <c r="C27" s="329"/>
      <c r="D27" s="329"/>
      <c r="E27" s="79">
        <v>11</v>
      </c>
      <c r="F27" s="333">
        <v>739</v>
      </c>
      <c r="G27" s="49" t="e">
        <f t="shared" si="1"/>
        <v>#DIV/0!</v>
      </c>
      <c r="H27" s="49" t="e">
        <f t="shared" si="2"/>
        <v>#DIV/0!</v>
      </c>
      <c r="I27" s="329">
        <f t="shared" si="3"/>
        <v>-11</v>
      </c>
      <c r="J27" s="47">
        <f t="shared" si="4"/>
        <v>-739</v>
      </c>
      <c r="K27" s="45"/>
      <c r="L27" s="85"/>
      <c r="M27" s="329"/>
      <c r="N27" s="329"/>
      <c r="O27" s="329"/>
      <c r="P27" s="329"/>
      <c r="Q27" s="329"/>
      <c r="R27" s="329"/>
      <c r="S27" s="45"/>
      <c r="U27" s="199" t="e">
        <f>S27/D27*T27</f>
        <v>#DIV/0!</v>
      </c>
    </row>
    <row r="28" spans="1:21" ht="15.75">
      <c r="A28" s="45"/>
      <c r="B28" s="68" t="s">
        <v>95</v>
      </c>
      <c r="C28" s="69"/>
      <c r="D28" s="70"/>
      <c r="E28" s="80" t="e">
        <f>E26+E27</f>
        <v>#REF!</v>
      </c>
      <c r="F28" s="75" t="e">
        <f>F26+F27</f>
        <v>#REF!</v>
      </c>
      <c r="G28" s="70" t="e">
        <f>E28/C28*100</f>
        <v>#REF!</v>
      </c>
      <c r="H28" s="70" t="e">
        <f t="shared" si="2"/>
        <v>#REF!</v>
      </c>
      <c r="I28" s="69" t="e">
        <f t="shared" si="3"/>
        <v>#REF!</v>
      </c>
      <c r="J28" s="71" t="e">
        <f t="shared" si="4"/>
        <v>#REF!</v>
      </c>
      <c r="K28" s="88">
        <v>445883</v>
      </c>
      <c r="L28" s="89" t="e">
        <f t="shared" si="5"/>
        <v>#REF!</v>
      </c>
      <c r="M28" s="329"/>
      <c r="N28" s="329"/>
      <c r="O28" s="329"/>
      <c r="P28" s="329"/>
      <c r="Q28" s="329"/>
      <c r="R28" s="329"/>
      <c r="S28" s="334">
        <v>934606</v>
      </c>
      <c r="U28" s="199" t="e">
        <f>S28/D28*T28</f>
        <v>#DIV/0!</v>
      </c>
    </row>
    <row r="29" spans="1:21">
      <c r="F29" s="64"/>
      <c r="G29" s="63"/>
      <c r="H29" s="63"/>
    </row>
  </sheetData>
  <mergeCells count="6">
    <mergeCell ref="K3:K4"/>
    <mergeCell ref="C3:D3"/>
    <mergeCell ref="E3:F3"/>
    <mergeCell ref="B3:B4"/>
    <mergeCell ref="I3:J3"/>
    <mergeCell ref="G3:H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109" workbookViewId="0">
      <selection activeCell="C11" sqref="C11"/>
    </sheetView>
  </sheetViews>
  <sheetFormatPr defaultRowHeight="15"/>
  <cols>
    <col min="1" max="1" width="5.42578125" customWidth="1"/>
    <col min="2" max="2" width="21.7109375" customWidth="1"/>
    <col min="3" max="3" width="40.28515625" customWidth="1"/>
    <col min="4" max="4" width="16.5703125" customWidth="1"/>
    <col min="6" max="6" width="17.7109375" customWidth="1"/>
    <col min="7" max="7" width="11.28515625" customWidth="1"/>
    <col min="10" max="10" width="92.42578125" customWidth="1"/>
  </cols>
  <sheetData>
    <row r="1" spans="1:10">
      <c r="A1" s="64"/>
      <c r="B1" s="330"/>
      <c r="C1" s="330"/>
      <c r="D1" s="330"/>
      <c r="E1" s="330"/>
      <c r="F1" s="330"/>
      <c r="G1" s="330"/>
      <c r="H1" s="330"/>
      <c r="I1" s="330"/>
      <c r="J1" s="330"/>
    </row>
    <row r="2" spans="1:10">
      <c r="A2" s="64"/>
      <c r="B2" s="330"/>
      <c r="C2" s="330"/>
      <c r="D2" s="330"/>
      <c r="E2" s="330"/>
      <c r="F2" s="330"/>
      <c r="G2" s="330"/>
      <c r="H2" s="330"/>
      <c r="I2" s="330"/>
      <c r="J2" s="330"/>
    </row>
    <row r="3" spans="1:10">
      <c r="A3" s="64"/>
      <c r="B3" s="330"/>
      <c r="C3" s="330"/>
      <c r="D3" s="330"/>
      <c r="E3" s="330"/>
      <c r="F3" s="330"/>
      <c r="G3" s="330"/>
      <c r="H3" s="330"/>
      <c r="I3" s="330"/>
      <c r="J3" s="330"/>
    </row>
    <row r="4" spans="1:10">
      <c r="A4" s="64"/>
      <c r="B4" s="330"/>
      <c r="C4" s="330"/>
      <c r="D4" s="330"/>
      <c r="E4" s="330"/>
      <c r="F4" s="330"/>
      <c r="G4" s="330"/>
      <c r="H4" s="330"/>
      <c r="I4" s="330"/>
      <c r="J4" s="330"/>
    </row>
    <row r="5" spans="1:10">
      <c r="A5" s="64"/>
      <c r="B5" s="330"/>
      <c r="C5" s="330"/>
      <c r="D5" s="330"/>
      <c r="E5" s="330"/>
      <c r="F5" s="330"/>
      <c r="G5" s="330"/>
      <c r="H5" s="330"/>
      <c r="I5" s="330"/>
      <c r="J5" s="330"/>
    </row>
    <row r="6" spans="1:10" ht="27" customHeight="1">
      <c r="A6" s="64"/>
      <c r="B6" s="330"/>
      <c r="C6" s="330"/>
      <c r="D6" s="330"/>
      <c r="E6" s="330"/>
      <c r="F6" s="330"/>
      <c r="G6" s="330"/>
      <c r="H6" s="330"/>
      <c r="I6" s="330"/>
      <c r="J6" s="330"/>
    </row>
    <row r="7" spans="1:10">
      <c r="A7" s="64"/>
      <c r="B7" s="330"/>
      <c r="C7" s="330"/>
      <c r="D7" s="330"/>
      <c r="E7" s="330"/>
      <c r="F7" s="330"/>
      <c r="G7" s="330"/>
      <c r="H7" s="330"/>
      <c r="I7" s="330"/>
      <c r="J7" s="330"/>
    </row>
    <row r="8" spans="1:10">
      <c r="A8" s="64"/>
      <c r="B8" s="330"/>
      <c r="C8" s="330"/>
      <c r="D8" s="330"/>
      <c r="E8" s="330"/>
      <c r="F8" s="330"/>
      <c r="G8" s="330"/>
      <c r="H8" s="330"/>
      <c r="I8" s="330"/>
      <c r="J8" s="330"/>
    </row>
    <row r="9" spans="1:10">
      <c r="A9" s="64"/>
      <c r="B9" s="330"/>
      <c r="C9" s="330"/>
      <c r="D9" s="330"/>
      <c r="E9" s="330"/>
      <c r="F9" s="330"/>
      <c r="G9" s="330"/>
      <c r="H9" s="330"/>
      <c r="I9" s="330"/>
      <c r="J9" s="330"/>
    </row>
    <row r="10" spans="1:10">
      <c r="A10" s="64"/>
      <c r="B10" s="330"/>
      <c r="C10" s="330"/>
      <c r="D10" s="330"/>
      <c r="E10" s="330"/>
      <c r="F10" s="330"/>
      <c r="G10" s="330"/>
      <c r="H10" s="330"/>
      <c r="I10" s="330"/>
      <c r="J10" s="330"/>
    </row>
    <row r="11" spans="1:10">
      <c r="A11" s="64"/>
      <c r="B11" s="330"/>
      <c r="C11" s="330"/>
      <c r="D11" s="330"/>
      <c r="E11" s="330"/>
      <c r="F11" s="330"/>
      <c r="G11" s="330"/>
      <c r="H11" s="330"/>
      <c r="I11" s="330"/>
      <c r="J11" s="330"/>
    </row>
    <row r="12" spans="1:10">
      <c r="A12" s="64"/>
      <c r="B12" s="331"/>
      <c r="C12" s="330"/>
      <c r="D12" s="331"/>
      <c r="E12" s="331"/>
      <c r="F12" s="331"/>
      <c r="G12" s="331"/>
      <c r="H12" s="331"/>
      <c r="I12" s="331"/>
      <c r="J12" s="331"/>
    </row>
    <row r="13" spans="1:10">
      <c r="A13" s="64"/>
      <c r="B13" s="331"/>
      <c r="C13" s="330"/>
      <c r="D13" s="331"/>
      <c r="E13" s="331"/>
      <c r="F13" s="331"/>
      <c r="G13" s="331"/>
      <c r="H13" s="331"/>
      <c r="I13" s="331"/>
      <c r="J13" s="331"/>
    </row>
    <row r="14" spans="1:10">
      <c r="A14" s="64"/>
      <c r="B14" s="331"/>
      <c r="C14" s="330"/>
      <c r="D14" s="331"/>
      <c r="E14" s="331"/>
      <c r="F14" s="331"/>
      <c r="G14" s="331"/>
      <c r="H14" s="331"/>
      <c r="I14" s="331"/>
      <c r="J14" s="331"/>
    </row>
    <row r="15" spans="1:10" ht="29.25" customHeight="1">
      <c r="A15" s="64"/>
      <c r="B15" s="330"/>
      <c r="C15" s="330"/>
      <c r="D15" s="330"/>
      <c r="E15" s="330"/>
      <c r="F15" s="330"/>
      <c r="G15" s="330"/>
      <c r="H15" s="330"/>
      <c r="I15" s="330"/>
      <c r="J15" s="330"/>
    </row>
    <row r="16" spans="1:10">
      <c r="A16" s="64"/>
      <c r="B16" s="330"/>
      <c r="C16" s="330"/>
      <c r="D16" s="330"/>
      <c r="E16" s="330"/>
      <c r="F16" s="330"/>
      <c r="G16" s="330"/>
      <c r="H16" s="330"/>
      <c r="I16" s="330"/>
      <c r="J16" s="330"/>
    </row>
    <row r="17" spans="1:10">
      <c r="A17" s="64"/>
      <c r="B17" s="330"/>
      <c r="C17" s="330"/>
      <c r="D17" s="330"/>
      <c r="E17" s="330"/>
      <c r="F17" s="330"/>
      <c r="G17" s="330"/>
      <c r="H17" s="330"/>
      <c r="I17" s="330"/>
      <c r="J17" s="330"/>
    </row>
    <row r="18" spans="1:10">
      <c r="A18" s="64"/>
      <c r="B18" s="330"/>
      <c r="C18" s="330"/>
      <c r="D18" s="330"/>
      <c r="E18" s="330"/>
      <c r="F18" s="330"/>
      <c r="G18" s="330"/>
      <c r="H18" s="330"/>
      <c r="I18" s="330"/>
      <c r="J18" s="330"/>
    </row>
    <row r="19" spans="1:10">
      <c r="A19" s="64"/>
      <c r="B19" s="330"/>
      <c r="C19" s="330"/>
      <c r="D19" s="330"/>
      <c r="E19" s="330"/>
      <c r="F19" s="330"/>
      <c r="G19" s="330"/>
      <c r="H19" s="330"/>
      <c r="I19" s="330"/>
      <c r="J19" s="330"/>
    </row>
    <row r="20" spans="1:10">
      <c r="A20" s="64"/>
      <c r="B20" s="330"/>
      <c r="C20" s="330"/>
      <c r="D20" s="330"/>
      <c r="E20" s="330"/>
      <c r="F20" s="330"/>
      <c r="G20" s="330"/>
      <c r="H20" s="330"/>
      <c r="I20" s="330"/>
      <c r="J20" s="330"/>
    </row>
    <row r="21" spans="1:10">
      <c r="A21" s="64"/>
      <c r="B21" s="331"/>
      <c r="C21" s="330"/>
      <c r="D21" s="331"/>
      <c r="E21" s="331"/>
      <c r="F21" s="331"/>
      <c r="G21" s="331"/>
      <c r="H21" s="331"/>
      <c r="I21" s="331"/>
      <c r="J21" s="331"/>
    </row>
    <row r="22" spans="1:10">
      <c r="A22" s="64"/>
      <c r="B22" s="330"/>
      <c r="C22" s="330"/>
      <c r="D22" s="330"/>
      <c r="E22" s="330"/>
      <c r="F22" s="330"/>
      <c r="G22" s="330"/>
      <c r="H22" s="330"/>
      <c r="I22" s="330"/>
      <c r="J22" s="330"/>
    </row>
    <row r="23" spans="1:10" ht="30.75" customHeight="1">
      <c r="A23" s="64"/>
      <c r="B23" s="330"/>
      <c r="C23" s="330"/>
      <c r="D23" s="330"/>
      <c r="E23" s="330"/>
      <c r="F23" s="330"/>
      <c r="G23" s="330"/>
      <c r="H23" s="330"/>
      <c r="I23" s="330"/>
      <c r="J23" s="330"/>
    </row>
    <row r="24" spans="1:10">
      <c r="A24" s="64"/>
      <c r="B24" s="330"/>
      <c r="C24" s="330"/>
      <c r="D24" s="330"/>
      <c r="E24" s="330"/>
      <c r="F24" s="330"/>
      <c r="G24" s="330"/>
      <c r="H24" s="330"/>
      <c r="I24" s="330"/>
      <c r="J24" s="330"/>
    </row>
    <row r="25" spans="1:10">
      <c r="A25" s="64"/>
      <c r="B25" s="330"/>
      <c r="C25" s="330"/>
      <c r="D25" s="330"/>
      <c r="E25" s="330"/>
      <c r="F25" s="330"/>
      <c r="G25" s="330"/>
      <c r="H25" s="330"/>
      <c r="I25" s="330"/>
      <c r="J25" s="330"/>
    </row>
    <row r="26" spans="1:10">
      <c r="A26" s="64"/>
      <c r="B26" s="330"/>
      <c r="C26" s="330"/>
      <c r="D26" s="330"/>
      <c r="E26" s="330"/>
      <c r="F26" s="330"/>
      <c r="G26" s="330"/>
      <c r="H26" s="330"/>
      <c r="I26" s="330"/>
      <c r="J26" s="330"/>
    </row>
    <row r="27" spans="1:10">
      <c r="A27" s="64"/>
      <c r="B27" s="330"/>
      <c r="C27" s="330"/>
      <c r="D27" s="330"/>
      <c r="E27" s="330"/>
      <c r="F27" s="330"/>
      <c r="G27" s="330"/>
      <c r="H27" s="330"/>
      <c r="I27" s="330"/>
      <c r="J27" s="330"/>
    </row>
    <row r="28" spans="1:10">
      <c r="A28" s="64"/>
      <c r="B28" s="330"/>
      <c r="C28" s="330"/>
      <c r="D28" s="330"/>
      <c r="E28" s="330"/>
      <c r="F28" s="330"/>
      <c r="G28" s="330"/>
      <c r="H28" s="330"/>
      <c r="I28" s="330"/>
      <c r="J28" s="330"/>
    </row>
    <row r="29" spans="1:10">
      <c r="A29" s="64"/>
      <c r="B29" s="330"/>
      <c r="C29" s="330"/>
      <c r="D29" s="330"/>
      <c r="E29" s="330"/>
      <c r="F29" s="330"/>
      <c r="G29" s="330"/>
      <c r="H29" s="330"/>
      <c r="I29" s="330"/>
      <c r="J29" s="330"/>
    </row>
    <row r="30" spans="1:10">
      <c r="A30" s="64"/>
      <c r="B30" s="330"/>
      <c r="C30" s="330"/>
      <c r="D30" s="330"/>
      <c r="E30" s="330"/>
      <c r="F30" s="330"/>
      <c r="G30" s="330"/>
      <c r="H30" s="330"/>
      <c r="I30" s="330"/>
      <c r="J30" s="330"/>
    </row>
    <row r="31" spans="1:10">
      <c r="A31" s="64"/>
      <c r="B31" s="330"/>
      <c r="C31" s="330"/>
      <c r="D31" s="330"/>
      <c r="E31" s="330"/>
      <c r="F31" s="330"/>
      <c r="G31" s="330"/>
      <c r="H31" s="330"/>
      <c r="I31" s="330"/>
      <c r="J31" s="330"/>
    </row>
    <row r="32" spans="1:10">
      <c r="A32" s="64"/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>
      <c r="A33" s="64"/>
      <c r="B33" s="330"/>
      <c r="C33" s="330"/>
      <c r="D33" s="330"/>
      <c r="E33" s="330"/>
      <c r="F33" s="330"/>
      <c r="G33" s="330"/>
      <c r="H33" s="330"/>
      <c r="I33" s="330"/>
      <c r="J33" s="330"/>
    </row>
    <row r="34" spans="1:10">
      <c r="A34" s="64"/>
      <c r="B34" s="331"/>
      <c r="C34" s="331"/>
      <c r="D34" s="331"/>
      <c r="E34" s="331"/>
      <c r="F34" s="331"/>
      <c r="G34" s="332"/>
      <c r="H34" s="331"/>
      <c r="I34" s="331"/>
      <c r="J34" s="331"/>
    </row>
    <row r="35" spans="1:10">
      <c r="B35" s="214"/>
      <c r="C35" s="214"/>
      <c r="D35" s="214"/>
      <c r="E35" s="214"/>
      <c r="F35" s="214"/>
      <c r="G35" s="214"/>
      <c r="H35" s="214"/>
      <c r="I35" s="214"/>
      <c r="J35" s="214"/>
    </row>
    <row r="38" spans="1:10" ht="45">
      <c r="A38">
        <v>1</v>
      </c>
      <c r="B38" s="215" t="s">
        <v>117</v>
      </c>
      <c r="C38" s="215" t="s">
        <v>166</v>
      </c>
      <c r="D38" s="215" t="s">
        <v>56</v>
      </c>
      <c r="E38" s="215">
        <v>100</v>
      </c>
      <c r="F38" s="215" t="s">
        <v>136</v>
      </c>
      <c r="G38" s="215">
        <v>0.5</v>
      </c>
      <c r="H38" s="215">
        <v>0</v>
      </c>
      <c r="I38" s="215">
        <v>0</v>
      </c>
      <c r="J38" s="215" t="s">
        <v>165</v>
      </c>
    </row>
    <row r="39" spans="1:10" ht="30">
      <c r="A39">
        <v>2</v>
      </c>
      <c r="B39" s="215" t="s">
        <v>161</v>
      </c>
      <c r="C39" s="215" t="s">
        <v>167</v>
      </c>
      <c r="D39" s="215">
        <v>50</v>
      </c>
      <c r="E39" s="215">
        <v>50</v>
      </c>
      <c r="F39" s="215">
        <v>2021</v>
      </c>
      <c r="G39" s="215">
        <v>3.3</v>
      </c>
      <c r="H39" s="215"/>
      <c r="I39" s="215">
        <v>3</v>
      </c>
      <c r="J39" s="215" t="s">
        <v>118</v>
      </c>
    </row>
    <row r="40" spans="1:10" ht="30">
      <c r="A40">
        <v>3</v>
      </c>
      <c r="B40" s="215" t="s">
        <v>119</v>
      </c>
      <c r="C40" s="215" t="s">
        <v>168</v>
      </c>
      <c r="D40" s="215">
        <v>30</v>
      </c>
      <c r="E40" s="215">
        <v>30</v>
      </c>
      <c r="F40" s="215" t="s">
        <v>59</v>
      </c>
      <c r="G40" s="215">
        <v>4</v>
      </c>
      <c r="H40" s="215"/>
      <c r="I40" s="215">
        <v>2</v>
      </c>
      <c r="J40" s="215" t="s">
        <v>153</v>
      </c>
    </row>
    <row r="41" spans="1:10">
      <c r="A41">
        <v>4</v>
      </c>
      <c r="B41" s="215" t="s">
        <v>162</v>
      </c>
      <c r="C41" s="215" t="s">
        <v>169</v>
      </c>
      <c r="D41" s="215">
        <v>400</v>
      </c>
      <c r="E41" s="215">
        <v>400</v>
      </c>
      <c r="F41" s="215" t="s">
        <v>109</v>
      </c>
      <c r="G41" s="215">
        <v>2</v>
      </c>
      <c r="H41" s="215"/>
      <c r="I41" s="215"/>
      <c r="J41" s="215" t="s">
        <v>154</v>
      </c>
    </row>
    <row r="42" spans="1:10">
      <c r="A42">
        <v>5</v>
      </c>
      <c r="B42" s="215" t="s">
        <v>137</v>
      </c>
      <c r="C42" s="215" t="s">
        <v>170</v>
      </c>
      <c r="D42" s="215">
        <v>1000</v>
      </c>
      <c r="E42" s="215">
        <v>1000</v>
      </c>
      <c r="F42" s="215" t="s">
        <v>139</v>
      </c>
      <c r="G42" s="215">
        <v>4.5</v>
      </c>
      <c r="H42" s="215"/>
      <c r="I42" s="215"/>
      <c r="J42" s="215" t="s">
        <v>155</v>
      </c>
    </row>
    <row r="43" spans="1:10" ht="30">
      <c r="A43">
        <v>6</v>
      </c>
      <c r="B43" s="215" t="s">
        <v>137</v>
      </c>
      <c r="C43" s="215" t="s">
        <v>171</v>
      </c>
      <c r="D43" s="215" t="s">
        <v>138</v>
      </c>
      <c r="E43" s="215">
        <v>500</v>
      </c>
      <c r="F43" s="215" t="s">
        <v>140</v>
      </c>
      <c r="G43" s="215">
        <v>5</v>
      </c>
      <c r="H43" s="215"/>
      <c r="I43" s="215"/>
      <c r="J43" s="215">
        <v>0.95</v>
      </c>
    </row>
    <row r="44" spans="1:10" ht="30">
      <c r="A44">
        <v>7</v>
      </c>
      <c r="B44" s="215" t="s">
        <v>68</v>
      </c>
      <c r="C44" s="215" t="s">
        <v>173</v>
      </c>
      <c r="D44" s="215" t="s">
        <v>133</v>
      </c>
      <c r="E44" s="215">
        <v>1200</v>
      </c>
      <c r="F44" s="215">
        <v>2021</v>
      </c>
      <c r="G44" s="215">
        <v>5</v>
      </c>
      <c r="H44" s="215"/>
      <c r="I44" s="215"/>
      <c r="J44" s="215" t="s">
        <v>172</v>
      </c>
    </row>
    <row r="45" spans="1:10" ht="30">
      <c r="A45">
        <v>8</v>
      </c>
      <c r="B45" s="215" t="s">
        <v>130</v>
      </c>
      <c r="C45" s="215" t="s">
        <v>176</v>
      </c>
      <c r="D45" s="215" t="s">
        <v>105</v>
      </c>
      <c r="E45" s="215">
        <v>110</v>
      </c>
      <c r="F45" s="215">
        <v>2021</v>
      </c>
      <c r="G45" s="215">
        <v>16.260000000000002</v>
      </c>
      <c r="H45" s="215"/>
      <c r="I45" s="215">
        <v>3</v>
      </c>
      <c r="J45" s="215"/>
    </row>
    <row r="46" spans="1:10" ht="30">
      <c r="A46">
        <v>9</v>
      </c>
      <c r="B46" s="215" t="s">
        <v>115</v>
      </c>
      <c r="C46" s="215" t="s">
        <v>175</v>
      </c>
      <c r="D46" s="215" t="s">
        <v>58</v>
      </c>
      <c r="E46" s="215">
        <v>100</v>
      </c>
      <c r="F46" s="215" t="s">
        <v>61</v>
      </c>
      <c r="G46" s="215">
        <v>2.4</v>
      </c>
      <c r="H46" s="215"/>
      <c r="I46" s="215"/>
      <c r="J46" s="215" t="s">
        <v>174</v>
      </c>
    </row>
    <row r="47" spans="1:10" ht="30">
      <c r="A47">
        <v>10</v>
      </c>
      <c r="B47" s="215" t="s">
        <v>110</v>
      </c>
      <c r="C47" s="215" t="s">
        <v>177</v>
      </c>
      <c r="D47" s="215" t="s">
        <v>58</v>
      </c>
      <c r="E47" s="215">
        <v>100</v>
      </c>
      <c r="F47" s="215" t="s">
        <v>141</v>
      </c>
      <c r="G47" s="215">
        <v>4</v>
      </c>
      <c r="H47" s="215"/>
      <c r="I47" s="215">
        <v>2</v>
      </c>
      <c r="J47" s="215" t="s">
        <v>135</v>
      </c>
    </row>
    <row r="48" spans="1:10" ht="30">
      <c r="A48">
        <v>11</v>
      </c>
      <c r="B48" s="215" t="s">
        <v>121</v>
      </c>
      <c r="C48" s="215" t="s">
        <v>177</v>
      </c>
      <c r="D48" s="215" t="s">
        <v>58</v>
      </c>
      <c r="E48" s="215">
        <v>100</v>
      </c>
      <c r="F48" s="215" t="s">
        <v>142</v>
      </c>
      <c r="G48" s="215">
        <v>5</v>
      </c>
      <c r="H48" s="215"/>
      <c r="I48" s="215">
        <v>2</v>
      </c>
      <c r="J48" s="215"/>
    </row>
    <row r="49" spans="1:10" ht="30">
      <c r="A49">
        <v>12</v>
      </c>
      <c r="B49" s="215" t="s">
        <v>107</v>
      </c>
      <c r="C49" s="215" t="s">
        <v>178</v>
      </c>
      <c r="D49" s="215" t="s">
        <v>62</v>
      </c>
      <c r="E49" s="215">
        <v>50</v>
      </c>
      <c r="F49" s="215">
        <v>2021</v>
      </c>
      <c r="G49" s="215">
        <v>5</v>
      </c>
      <c r="H49" s="215">
        <v>4</v>
      </c>
      <c r="I49" s="215">
        <v>2</v>
      </c>
      <c r="J49" s="215" t="s">
        <v>164</v>
      </c>
    </row>
    <row r="50" spans="1:10" ht="30">
      <c r="A50">
        <v>13</v>
      </c>
      <c r="B50" s="215" t="s">
        <v>71</v>
      </c>
      <c r="C50" s="215" t="s">
        <v>179</v>
      </c>
      <c r="D50" s="215" t="s">
        <v>72</v>
      </c>
      <c r="E50" s="215">
        <v>900</v>
      </c>
      <c r="F50" s="215" t="s">
        <v>59</v>
      </c>
      <c r="G50" s="215">
        <v>3</v>
      </c>
      <c r="H50" s="215"/>
      <c r="I50" s="215"/>
      <c r="J50" s="215" t="s">
        <v>159</v>
      </c>
    </row>
    <row r="51" spans="1:10" ht="30">
      <c r="A51">
        <v>14</v>
      </c>
      <c r="B51" s="215" t="s">
        <v>122</v>
      </c>
      <c r="C51" s="215" t="s">
        <v>181</v>
      </c>
      <c r="D51" s="215" t="s">
        <v>70</v>
      </c>
      <c r="E51" s="215"/>
      <c r="F51" s="215">
        <v>2021</v>
      </c>
      <c r="G51" s="215">
        <v>6</v>
      </c>
      <c r="H51" s="215"/>
      <c r="I51" s="215"/>
      <c r="J51" s="215" t="s">
        <v>143</v>
      </c>
    </row>
    <row r="52" spans="1:10" ht="45">
      <c r="A52">
        <v>15</v>
      </c>
      <c r="B52" s="215" t="s">
        <v>64</v>
      </c>
      <c r="C52" s="215" t="s">
        <v>182</v>
      </c>
      <c r="D52" s="215" t="s">
        <v>62</v>
      </c>
      <c r="E52" s="215">
        <v>50</v>
      </c>
      <c r="F52" s="215" t="s">
        <v>59</v>
      </c>
      <c r="G52" s="215">
        <v>3</v>
      </c>
      <c r="H52" s="215"/>
      <c r="I52" s="215"/>
      <c r="J52" s="215" t="s">
        <v>144</v>
      </c>
    </row>
    <row r="53" spans="1:10" ht="30">
      <c r="A53">
        <v>16</v>
      </c>
      <c r="B53" s="215" t="s">
        <v>69</v>
      </c>
      <c r="C53" s="215" t="s">
        <v>183</v>
      </c>
      <c r="D53" s="215" t="s">
        <v>70</v>
      </c>
      <c r="E53" s="215">
        <v>1000</v>
      </c>
      <c r="F53" s="215" t="s">
        <v>59</v>
      </c>
      <c r="G53" s="215">
        <v>4</v>
      </c>
      <c r="H53" s="215"/>
      <c r="I53" s="215"/>
      <c r="J53" s="215" t="s">
        <v>145</v>
      </c>
    </row>
    <row r="54" spans="1:10" ht="30">
      <c r="A54">
        <v>17</v>
      </c>
      <c r="B54" s="215" t="s">
        <v>156</v>
      </c>
      <c r="C54" s="215" t="s">
        <v>184</v>
      </c>
      <c r="D54" s="215" t="s">
        <v>157</v>
      </c>
      <c r="E54" s="215">
        <v>37</v>
      </c>
      <c r="F54" s="215">
        <v>2021</v>
      </c>
      <c r="G54" s="215">
        <v>4.4400000000000004</v>
      </c>
      <c r="H54" s="215">
        <v>4</v>
      </c>
      <c r="I54" s="215"/>
      <c r="J54" s="215" t="s">
        <v>158</v>
      </c>
    </row>
    <row r="55" spans="1:10" ht="30">
      <c r="A55">
        <v>18</v>
      </c>
      <c r="B55" s="215" t="s">
        <v>63</v>
      </c>
      <c r="C55" s="215" t="s">
        <v>180</v>
      </c>
      <c r="D55" s="215" t="s">
        <v>60</v>
      </c>
      <c r="E55" s="215">
        <v>25</v>
      </c>
      <c r="F55" s="215">
        <v>2021</v>
      </c>
      <c r="G55" s="215">
        <v>3</v>
      </c>
      <c r="H55" s="215">
        <v>1</v>
      </c>
      <c r="I55" s="215"/>
      <c r="J55" s="215">
        <v>0.6</v>
      </c>
    </row>
    <row r="56" spans="1:10" ht="75">
      <c r="A56">
        <v>19</v>
      </c>
      <c r="B56" s="215" t="s">
        <v>66</v>
      </c>
      <c r="C56" s="215" t="s">
        <v>185</v>
      </c>
      <c r="D56" s="215" t="s">
        <v>58</v>
      </c>
      <c r="E56" s="215">
        <v>100</v>
      </c>
      <c r="F56" s="215" t="s">
        <v>61</v>
      </c>
      <c r="G56" s="215">
        <v>5.6</v>
      </c>
      <c r="H56" s="215">
        <v>3.4</v>
      </c>
      <c r="I56" s="215">
        <v>3</v>
      </c>
      <c r="J56" s="215" t="s">
        <v>146</v>
      </c>
    </row>
    <row r="57" spans="1:10" ht="60">
      <c r="A57">
        <v>20</v>
      </c>
      <c r="B57" s="215" t="s">
        <v>147</v>
      </c>
      <c r="C57" s="215" t="s">
        <v>186</v>
      </c>
      <c r="D57" s="215" t="s">
        <v>58</v>
      </c>
      <c r="E57" s="215">
        <v>100</v>
      </c>
      <c r="F57" s="215" t="s">
        <v>61</v>
      </c>
      <c r="G57" s="215">
        <v>10</v>
      </c>
      <c r="H57" s="215">
        <v>10</v>
      </c>
      <c r="I57" s="215"/>
      <c r="J57" s="215" t="s">
        <v>148</v>
      </c>
    </row>
    <row r="58" spans="1:10" ht="30">
      <c r="A58">
        <v>21</v>
      </c>
      <c r="B58" s="215" t="s">
        <v>100</v>
      </c>
      <c r="C58" s="215" t="s">
        <v>187</v>
      </c>
      <c r="D58" s="215" t="s">
        <v>106</v>
      </c>
      <c r="E58" s="215">
        <v>40</v>
      </c>
      <c r="F58" s="215">
        <v>2021</v>
      </c>
      <c r="G58" s="215">
        <v>2.5</v>
      </c>
      <c r="H58" s="215"/>
      <c r="I58" s="215"/>
      <c r="J58" s="215" t="s">
        <v>131</v>
      </c>
    </row>
    <row r="59" spans="1:10" ht="45">
      <c r="A59">
        <v>22</v>
      </c>
      <c r="B59" s="215" t="s">
        <v>57</v>
      </c>
      <c r="C59" s="215" t="s">
        <v>188</v>
      </c>
      <c r="D59" s="215" t="s">
        <v>58</v>
      </c>
      <c r="E59" s="215">
        <v>100</v>
      </c>
      <c r="F59" s="215">
        <v>2021</v>
      </c>
      <c r="G59" s="215">
        <v>8.5</v>
      </c>
      <c r="H59" s="215">
        <v>0</v>
      </c>
      <c r="I59" s="215">
        <v>3</v>
      </c>
      <c r="J59" s="215" t="s">
        <v>132</v>
      </c>
    </row>
    <row r="60" spans="1:10" ht="30">
      <c r="A60">
        <v>23</v>
      </c>
      <c r="B60" s="215" t="s">
        <v>127</v>
      </c>
      <c r="C60" s="215" t="s">
        <v>189</v>
      </c>
      <c r="D60" s="215" t="s">
        <v>126</v>
      </c>
      <c r="E60" s="215">
        <v>20</v>
      </c>
      <c r="F60" s="215">
        <v>2021</v>
      </c>
      <c r="G60" s="215">
        <v>10</v>
      </c>
      <c r="H60" s="215">
        <v>8</v>
      </c>
      <c r="I60" s="215">
        <v>2</v>
      </c>
      <c r="J60" s="215"/>
    </row>
    <row r="61" spans="1:10" ht="30">
      <c r="A61">
        <v>24</v>
      </c>
      <c r="B61" s="215" t="s">
        <v>149</v>
      </c>
      <c r="C61" s="215" t="s">
        <v>190</v>
      </c>
      <c r="D61" s="215" t="s">
        <v>150</v>
      </c>
      <c r="E61" s="215">
        <v>2000</v>
      </c>
      <c r="F61" s="215">
        <v>2021</v>
      </c>
      <c r="G61" s="215">
        <v>7</v>
      </c>
      <c r="H61" s="215"/>
      <c r="I61" s="215"/>
      <c r="J61" s="215" t="s">
        <v>152</v>
      </c>
    </row>
    <row r="62" spans="1:10">
      <c r="G62" s="216">
        <f>SUM(G38:G61)</f>
        <v>124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2022 </vt:lpstr>
      <vt:lpstr>Лист1</vt:lpstr>
      <vt:lpstr>Лист2</vt:lpstr>
      <vt:lpstr>'2022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52.</dc:creator>
  <cp:lastModifiedBy>Антонина Валерьевна</cp:lastModifiedBy>
  <cp:lastPrinted>2023-01-13T05:58:34Z</cp:lastPrinted>
  <dcterms:created xsi:type="dcterms:W3CDTF">2014-09-29T05:25:39Z</dcterms:created>
  <dcterms:modified xsi:type="dcterms:W3CDTF">2023-05-02T08:07:55Z</dcterms:modified>
</cp:coreProperties>
</file>