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вода" sheetId="1" r:id="rId1"/>
  </sheets>
  <definedNames>
    <definedName name="_xlnm.Print_Area" localSheetId="0">вода!$A$1:$F$65</definedName>
  </definedNames>
  <calcPr calcId="145621" refMode="R1C1"/>
</workbook>
</file>

<file path=xl/calcChain.xml><?xml version="1.0" encoding="utf-8"?>
<calcChain xmlns="http://schemas.openxmlformats.org/spreadsheetml/2006/main">
  <c r="D60" i="1" l="1"/>
  <c r="F60" i="1" s="1"/>
  <c r="C60" i="1"/>
  <c r="D59" i="1"/>
  <c r="F59" i="1" s="1"/>
  <c r="C59" i="1"/>
  <c r="C58" i="1"/>
  <c r="C57" i="1"/>
  <c r="C56" i="1"/>
  <c r="C55" i="1"/>
  <c r="D54" i="1"/>
  <c r="F54" i="1" s="1"/>
  <c r="C54" i="1"/>
  <c r="D49" i="1"/>
  <c r="F49" i="1" s="1"/>
  <c r="C49" i="1"/>
  <c r="D48" i="1"/>
  <c r="F48" i="1" s="1"/>
  <c r="C48" i="1"/>
  <c r="E48" i="1" s="1"/>
  <c r="E43" i="1"/>
  <c r="E42" i="1"/>
  <c r="F41" i="1"/>
  <c r="E41" i="1"/>
  <c r="E40" i="1" s="1"/>
  <c r="D40" i="1"/>
  <c r="F40" i="1" s="1"/>
  <c r="C40" i="1"/>
  <c r="F39" i="1"/>
  <c r="E39" i="1"/>
  <c r="F38" i="1"/>
  <c r="E38" i="1"/>
  <c r="D38" i="1"/>
  <c r="F37" i="1"/>
  <c r="E37" i="1"/>
  <c r="E36" i="1"/>
  <c r="D36" i="1"/>
  <c r="C36" i="1"/>
  <c r="F35" i="1"/>
  <c r="E35" i="1"/>
  <c r="E31" i="1" s="1"/>
  <c r="E27" i="1" s="1"/>
  <c r="D34" i="1"/>
  <c r="F34" i="1" s="1"/>
  <c r="F33" i="1"/>
  <c r="E33" i="1"/>
  <c r="D32" i="1"/>
  <c r="F32" i="1" s="1"/>
  <c r="C32" i="1"/>
  <c r="D31" i="1"/>
  <c r="F31" i="1" s="1"/>
  <c r="C31" i="1"/>
  <c r="C53" i="1" s="1"/>
  <c r="C47" i="1" s="1"/>
  <c r="D30" i="1"/>
  <c r="F30" i="1" s="1"/>
  <c r="C30" i="1"/>
  <c r="C52" i="1" s="1"/>
  <c r="C46" i="1" s="1"/>
  <c r="E29" i="1"/>
  <c r="D29" i="1"/>
  <c r="F29" i="1" s="1"/>
  <c r="C29" i="1"/>
  <c r="C51" i="1" s="1"/>
  <c r="D28" i="1"/>
  <c r="F28" i="1" s="1"/>
  <c r="C28" i="1"/>
  <c r="D27" i="1"/>
  <c r="F27" i="1" s="1"/>
  <c r="C27" i="1"/>
  <c r="D26" i="1"/>
  <c r="F26" i="1" s="1"/>
  <c r="C26" i="1"/>
  <c r="E25" i="1"/>
  <c r="D25" i="1"/>
  <c r="F25" i="1" s="1"/>
  <c r="C25" i="1"/>
  <c r="D24" i="1"/>
  <c r="F24" i="1" s="1"/>
  <c r="C24" i="1"/>
  <c r="F23" i="1"/>
  <c r="E23" i="1"/>
  <c r="E60" i="1" s="1"/>
  <c r="F22" i="1"/>
  <c r="E22" i="1"/>
  <c r="E59" i="1" s="1"/>
  <c r="E49" i="1" s="1"/>
  <c r="D21" i="1"/>
  <c r="F21" i="1" s="1"/>
  <c r="D20" i="1"/>
  <c r="F20" i="1" s="1"/>
  <c r="F19" i="1"/>
  <c r="D19" i="1"/>
  <c r="E19" i="1" s="1"/>
  <c r="C18" i="1"/>
  <c r="F17" i="1"/>
  <c r="E17" i="1"/>
  <c r="E54" i="1" s="1"/>
  <c r="E16" i="1"/>
  <c r="E53" i="1" s="1"/>
  <c r="D16" i="1"/>
  <c r="F16" i="1" s="1"/>
  <c r="F15" i="1"/>
  <c r="E15" i="1"/>
  <c r="F14" i="1"/>
  <c r="E14" i="1"/>
  <c r="E51" i="1" s="1"/>
  <c r="F13" i="1"/>
  <c r="D13" i="1"/>
  <c r="C13" i="1"/>
  <c r="E13" i="1" s="1"/>
  <c r="F12" i="1"/>
  <c r="D12" i="1"/>
  <c r="C12" i="1"/>
  <c r="E12" i="1" s="1"/>
  <c r="F11" i="1"/>
  <c r="E11" i="1"/>
  <c r="D11" i="1"/>
  <c r="C11" i="1"/>
  <c r="F10" i="1"/>
  <c r="D10" i="1"/>
  <c r="C10" i="1"/>
  <c r="E10" i="1" s="1"/>
  <c r="F9" i="1"/>
  <c r="D9" i="1"/>
  <c r="C9" i="1"/>
  <c r="E9" i="1" s="1"/>
  <c r="F8" i="1"/>
  <c r="D8" i="1"/>
  <c r="E8" i="1" s="1"/>
  <c r="E7" i="1" s="1"/>
  <c r="C8" i="1"/>
  <c r="D7" i="1"/>
  <c r="F7" i="1" s="1"/>
  <c r="C7" i="1"/>
  <c r="F6" i="1"/>
  <c r="E6" i="1"/>
  <c r="E56" i="1" s="1"/>
  <c r="D5" i="1"/>
  <c r="F5" i="1" s="1"/>
  <c r="C5" i="1"/>
  <c r="F4" i="1"/>
  <c r="D4" i="1"/>
  <c r="C4" i="1"/>
  <c r="C50" i="1" l="1"/>
  <c r="C45" i="1"/>
  <c r="E5" i="1"/>
  <c r="E4" i="1" s="1"/>
  <c r="E21" i="1"/>
  <c r="E58" i="1" s="1"/>
  <c r="E47" i="1" s="1"/>
  <c r="D51" i="1"/>
  <c r="D52" i="1"/>
  <c r="D53" i="1"/>
  <c r="D56" i="1"/>
  <c r="D57" i="1"/>
  <c r="F57" i="1" s="1"/>
  <c r="D58" i="1"/>
  <c r="F58" i="1" s="1"/>
  <c r="E20" i="1"/>
  <c r="E57" i="1" s="1"/>
  <c r="E34" i="1"/>
  <c r="D18" i="1"/>
  <c r="E32" i="1" l="1"/>
  <c r="E30" i="1"/>
  <c r="F56" i="1"/>
  <c r="D55" i="1"/>
  <c r="F55" i="1" s="1"/>
  <c r="E55" i="1"/>
  <c r="F53" i="1"/>
  <c r="D47" i="1"/>
  <c r="F47" i="1" s="1"/>
  <c r="C44" i="1"/>
  <c r="F52" i="1"/>
  <c r="D46" i="1"/>
  <c r="F46" i="1" s="1"/>
  <c r="F18" i="1"/>
  <c r="E18" i="1"/>
  <c r="F51" i="1"/>
  <c r="D50" i="1"/>
  <c r="F50" i="1" s="1"/>
  <c r="D45" i="1"/>
  <c r="E45" i="1" s="1"/>
  <c r="E28" i="1" l="1"/>
  <c r="E26" i="1"/>
  <c r="E24" i="1" s="1"/>
  <c r="E52" i="1"/>
  <c r="F45" i="1"/>
  <c r="D44" i="1"/>
  <c r="F44" i="1" s="1"/>
  <c r="E46" i="1" l="1"/>
  <c r="E44" i="1" s="1"/>
  <c r="E50" i="1"/>
</calcChain>
</file>

<file path=xl/sharedStrings.xml><?xml version="1.0" encoding="utf-8"?>
<sst xmlns="http://schemas.openxmlformats.org/spreadsheetml/2006/main" count="78" uniqueCount="42">
  <si>
    <t xml:space="preserve">1. Контроль за фактическим выполнением инвестицонных программ в сфере водоснабжения и водоотведния за 2022 год                                           </t>
  </si>
  <si>
    <t>тыс.руб. без НДС</t>
  </si>
  <si>
    <t>Наименование ресурсоснабжающей организации и источники финансирования</t>
  </si>
  <si>
    <t>План финансирования</t>
  </si>
  <si>
    <t>Фактически освоено</t>
  </si>
  <si>
    <t>Неосвоено средств</t>
  </si>
  <si>
    <t>% освоения</t>
  </si>
  <si>
    <t xml:space="preserve">ГУП Чувашской Республики "БОС"                                    </t>
  </si>
  <si>
    <t>водоотведение:</t>
  </si>
  <si>
    <t xml:space="preserve"> амортизация</t>
  </si>
  <si>
    <t xml:space="preserve">АО "Водоканал"                                                                         </t>
  </si>
  <si>
    <t>амортизация</t>
  </si>
  <si>
    <t>прибыль</t>
  </si>
  <si>
    <t>налог на прибыль</t>
  </si>
  <si>
    <t>плата за сброс загрязняющих веществ</t>
  </si>
  <si>
    <t xml:space="preserve"> плата за подключение </t>
  </si>
  <si>
    <t>2.1.</t>
  </si>
  <si>
    <t>холодное водоснабжение:</t>
  </si>
  <si>
    <t>- амортизация</t>
  </si>
  <si>
    <t>- прибыль</t>
  </si>
  <si>
    <t>- налог на прибыль</t>
  </si>
  <si>
    <t>- плата за подключение</t>
  </si>
  <si>
    <t>2.2.</t>
  </si>
  <si>
    <t>-плата за сброс загрязняющих веществ</t>
  </si>
  <si>
    <t xml:space="preserve">МУП «Коммунальные сети  
города Новочебоксарска»                                                         </t>
  </si>
  <si>
    <t>3.1.</t>
  </si>
  <si>
    <t>3.1.1.</t>
  </si>
  <si>
    <t>холодзяйственно-питевая вода</t>
  </si>
  <si>
    <t>3.1.2.</t>
  </si>
  <si>
    <t>техническая вода</t>
  </si>
  <si>
    <t>3.2.</t>
  </si>
  <si>
    <t>ИТОГО</t>
  </si>
  <si>
    <t>плата за подключение</t>
  </si>
  <si>
    <t>- плата за сброс загрязняющих веществ</t>
  </si>
  <si>
    <t>2.</t>
  </si>
  <si>
    <t xml:space="preserve">Мероприятия инвестиционных программ выполнены в соответствии с графиком. </t>
  </si>
  <si>
    <t>3.</t>
  </si>
  <si>
    <t>За 2022 год использовано плата за подключение  (технологическое присоединение) к объектам централизованной системы водоснабжения и (или) водоотведения в размере 14,8 млн. руб или 91,9%, т.к. носит заявительный характер.</t>
  </si>
  <si>
    <t xml:space="preserve">4. </t>
  </si>
  <si>
    <t>На 2022 год в рамках осуществления контроля за реализацией инвестиционных программ в сфере водоснабжения и водоотведения министерством проведена проверка выполнения в 2021 году инвестиционной программы АО «Водоканал»  г. Чебоксары (ноябрь 2022 года). Необходимости в проведении выездных проверок не было</t>
  </si>
  <si>
    <t>5.</t>
  </si>
  <si>
    <t>Анализ  и обощение отчетов об исполнении инвестиционных программ регулируемых организаций приведен в таблице.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</si>
</sst>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7" fillId="3" borderId="4" applyBorder="0">
      <alignment horizontal="right"/>
    </xf>
  </cellStyleXfs>
  <cellXfs count="5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4" fillId="0" borderId="0" xfId="0" applyFont="1" applyFill="1"/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/>
    <xf numFmtId="164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2">
    <cellStyle name="Обычный" xfId="0" builtinId="0"/>
    <cellStyle name="ФормулаВБ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65"/>
  <sheetViews>
    <sheetView tabSelected="1" view="pageBreakPreview" zoomScale="80" zoomScaleNormal="100" zoomScaleSheetLayoutView="80" workbookViewId="0">
      <selection activeCell="J5" sqref="J5"/>
    </sheetView>
  </sheetViews>
  <sheetFormatPr defaultColWidth="8.85546875" defaultRowHeight="15.75" outlineLevelRow="1" outlineLevelCol="1" x14ac:dyDescent="0.25"/>
  <cols>
    <col min="1" max="1" width="6.28515625" style="2" bestFit="1" customWidth="1"/>
    <col min="2" max="2" width="46.140625" style="2" bestFit="1" customWidth="1"/>
    <col min="3" max="3" width="20.7109375" style="2" bestFit="1" customWidth="1" outlineLevel="1"/>
    <col min="4" max="5" width="13.42578125" style="2" bestFit="1" customWidth="1"/>
    <col min="6" max="6" width="11" style="58" bestFit="1" customWidth="1"/>
    <col min="7" max="10" width="8.85546875" style="2"/>
    <col min="11" max="11" width="10.85546875" style="2" customWidth="1"/>
    <col min="12" max="16384" width="8.85546875" style="2"/>
  </cols>
  <sheetData>
    <row r="1" spans="1:15" ht="63" customHeight="1" x14ac:dyDescent="0.25">
      <c r="A1" s="1" t="s">
        <v>0</v>
      </c>
      <c r="B1" s="1"/>
      <c r="C1" s="1"/>
      <c r="D1" s="1"/>
      <c r="E1" s="1"/>
      <c r="F1" s="1"/>
    </row>
    <row r="2" spans="1:15" x14ac:dyDescent="0.25">
      <c r="A2" s="3"/>
      <c r="B2" s="3"/>
      <c r="C2" s="4" t="s">
        <v>1</v>
      </c>
      <c r="D2" s="4"/>
      <c r="E2" s="4"/>
      <c r="F2" s="4"/>
    </row>
    <row r="3" spans="1:15" ht="38.450000000000003" customHeight="1" x14ac:dyDescent="0.25">
      <c r="A3" s="5"/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spans="1:15" s="14" customFormat="1" outlineLevel="1" x14ac:dyDescent="0.25">
      <c r="A4" s="9">
        <v>1</v>
      </c>
      <c r="B4" s="10" t="s">
        <v>7</v>
      </c>
      <c r="C4" s="11">
        <f>C5</f>
        <v>113832.26</v>
      </c>
      <c r="D4" s="11">
        <f>D5</f>
        <v>72522.16</v>
      </c>
      <c r="E4" s="11">
        <f>E5</f>
        <v>41310.099999999991</v>
      </c>
      <c r="F4" s="12">
        <f>D4/C4</f>
        <v>0.63709672460162003</v>
      </c>
      <c r="G4" s="13"/>
      <c r="H4" s="13"/>
      <c r="I4" s="13"/>
      <c r="J4" s="13"/>
      <c r="K4" s="13"/>
      <c r="L4" s="13"/>
      <c r="M4" s="13"/>
      <c r="N4" s="13"/>
      <c r="O4" s="13"/>
    </row>
    <row r="5" spans="1:15" s="14" customFormat="1" outlineLevel="1" x14ac:dyDescent="0.25">
      <c r="A5" s="15"/>
      <c r="B5" s="16" t="s">
        <v>8</v>
      </c>
      <c r="C5" s="17">
        <f>C6</f>
        <v>113832.26</v>
      </c>
      <c r="D5" s="17">
        <f t="shared" ref="D5:E5" si="0">D6</f>
        <v>72522.16</v>
      </c>
      <c r="E5" s="17">
        <f t="shared" si="0"/>
        <v>41310.099999999991</v>
      </c>
      <c r="F5" s="18">
        <f t="shared" ref="F5:F39" si="1">D5/C5</f>
        <v>0.63709672460162003</v>
      </c>
      <c r="G5" s="13"/>
      <c r="H5" s="13"/>
      <c r="I5" s="13"/>
      <c r="J5" s="13"/>
      <c r="K5" s="13"/>
      <c r="L5" s="13"/>
      <c r="M5" s="13"/>
      <c r="N5" s="13"/>
      <c r="O5" s="13"/>
    </row>
    <row r="6" spans="1:15" s="23" customFormat="1" outlineLevel="1" x14ac:dyDescent="0.25">
      <c r="A6" s="19"/>
      <c r="B6" s="20" t="s">
        <v>9</v>
      </c>
      <c r="C6" s="21">
        <v>113832.26</v>
      </c>
      <c r="D6" s="21">
        <v>72522.16</v>
      </c>
      <c r="E6" s="21">
        <f>C6-D6</f>
        <v>41310.099999999991</v>
      </c>
      <c r="F6" s="18">
        <f t="shared" si="1"/>
        <v>0.63709672460162003</v>
      </c>
      <c r="G6" s="22"/>
      <c r="H6" s="22"/>
      <c r="I6" s="22"/>
      <c r="J6" s="22"/>
      <c r="K6" s="22"/>
      <c r="L6" s="22"/>
      <c r="M6" s="22"/>
      <c r="N6" s="22"/>
      <c r="O6" s="22"/>
    </row>
    <row r="7" spans="1:15" s="14" customFormat="1" outlineLevel="1" x14ac:dyDescent="0.25">
      <c r="A7" s="9">
        <v>2</v>
      </c>
      <c r="B7" s="10" t="s">
        <v>10</v>
      </c>
      <c r="C7" s="11">
        <f>C8+C9+C10+C12+C11</f>
        <v>158173.79</v>
      </c>
      <c r="D7" s="11">
        <f>D8+D9+D10+D12+D11-5491.79</f>
        <v>155343.16999999998</v>
      </c>
      <c r="E7" s="11">
        <f>E8+E9+E10+E12</f>
        <v>-4594.0599999999977</v>
      </c>
      <c r="F7" s="12">
        <f>D7/C7</f>
        <v>0.98210436760730069</v>
      </c>
      <c r="G7" s="13"/>
      <c r="H7" s="13"/>
      <c r="I7" s="13"/>
      <c r="J7" s="13"/>
      <c r="K7" s="13"/>
      <c r="L7" s="13"/>
      <c r="M7" s="13"/>
      <c r="N7" s="13"/>
      <c r="O7" s="13"/>
    </row>
    <row r="8" spans="1:15" s="26" customFormat="1" outlineLevel="1" x14ac:dyDescent="0.25">
      <c r="A8" s="19"/>
      <c r="B8" s="24" t="s">
        <v>11</v>
      </c>
      <c r="C8" s="21">
        <f t="shared" ref="C8:D10" si="2">C14+C19</f>
        <v>64474.55</v>
      </c>
      <c r="D8" s="21">
        <f t="shared" si="2"/>
        <v>64782.240000000005</v>
      </c>
      <c r="E8" s="21">
        <f t="shared" ref="E8:E23" si="3">C8-D8</f>
        <v>-307.69000000000233</v>
      </c>
      <c r="F8" s="18">
        <f>D8/C8</f>
        <v>1.0047722706091009</v>
      </c>
      <c r="G8" s="25"/>
      <c r="H8" s="25"/>
      <c r="I8" s="25"/>
      <c r="J8" s="25"/>
      <c r="K8" s="25"/>
      <c r="L8" s="25"/>
      <c r="M8" s="25"/>
      <c r="N8" s="25"/>
      <c r="O8" s="25"/>
    </row>
    <row r="9" spans="1:15" s="26" customFormat="1" outlineLevel="1" x14ac:dyDescent="0.25">
      <c r="A9" s="19"/>
      <c r="B9" s="24" t="s">
        <v>12</v>
      </c>
      <c r="C9" s="21">
        <f t="shared" si="2"/>
        <v>36660</v>
      </c>
      <c r="D9" s="21">
        <f>D15+D20</f>
        <v>36642.589999999997</v>
      </c>
      <c r="E9" s="21">
        <f t="shared" si="3"/>
        <v>17.410000000003492</v>
      </c>
      <c r="F9" s="18">
        <f t="shared" si="1"/>
        <v>0.99952509547190393</v>
      </c>
      <c r="G9" s="25"/>
      <c r="H9" s="25"/>
      <c r="I9" s="25"/>
      <c r="J9" s="25"/>
      <c r="K9" s="25"/>
      <c r="L9" s="25"/>
      <c r="M9" s="25"/>
      <c r="N9" s="25"/>
      <c r="O9" s="25"/>
    </row>
    <row r="10" spans="1:15" s="26" customFormat="1" outlineLevel="1" x14ac:dyDescent="0.25">
      <c r="A10" s="19"/>
      <c r="B10" s="24" t="s">
        <v>13</v>
      </c>
      <c r="C10" s="21">
        <f t="shared" si="2"/>
        <v>9165</v>
      </c>
      <c r="D10" s="21">
        <f t="shared" si="2"/>
        <v>17538.919999999998</v>
      </c>
      <c r="E10" s="21">
        <f t="shared" si="3"/>
        <v>-8373.9199999999983</v>
      </c>
      <c r="F10" s="18">
        <f t="shared" si="1"/>
        <v>1.913684669939989</v>
      </c>
      <c r="G10" s="25"/>
      <c r="H10" s="25"/>
      <c r="I10" s="25"/>
      <c r="J10" s="25"/>
      <c r="K10" s="25"/>
      <c r="L10" s="25"/>
      <c r="M10" s="25"/>
      <c r="N10" s="25"/>
      <c r="O10" s="25"/>
    </row>
    <row r="11" spans="1:15" s="26" customFormat="1" outlineLevel="1" x14ac:dyDescent="0.25">
      <c r="A11" s="19"/>
      <c r="B11" s="24" t="s">
        <v>14</v>
      </c>
      <c r="C11" s="21">
        <f>C22</f>
        <v>10618.16</v>
      </c>
      <c r="D11" s="21">
        <f t="shared" ref="D11:E11" si="4">D22</f>
        <v>8685.27</v>
      </c>
      <c r="E11" s="21">
        <f t="shared" si="4"/>
        <v>1932.8899999999994</v>
      </c>
      <c r="F11" s="18">
        <f t="shared" si="1"/>
        <v>0.81796375266524524</v>
      </c>
      <c r="G11" s="25"/>
      <c r="H11" s="25"/>
      <c r="I11" s="25"/>
      <c r="J11" s="25"/>
      <c r="K11" s="25"/>
      <c r="L11" s="25"/>
      <c r="M11" s="25"/>
      <c r="N11" s="25"/>
      <c r="O11" s="25"/>
    </row>
    <row r="12" spans="1:15" s="26" customFormat="1" outlineLevel="1" x14ac:dyDescent="0.25">
      <c r="A12" s="19"/>
      <c r="B12" s="24" t="s">
        <v>15</v>
      </c>
      <c r="C12" s="21">
        <f>C17+C23</f>
        <v>37256.080000000002</v>
      </c>
      <c r="D12" s="21">
        <f>D17+D23</f>
        <v>33185.94</v>
      </c>
      <c r="E12" s="21">
        <f t="shared" si="3"/>
        <v>4070.1399999999994</v>
      </c>
      <c r="F12" s="18">
        <f t="shared" si="1"/>
        <v>0.89075232821059003</v>
      </c>
      <c r="G12" s="25"/>
      <c r="H12" s="25"/>
      <c r="I12" s="25"/>
      <c r="J12" s="25"/>
      <c r="K12" s="25"/>
      <c r="L12" s="25"/>
      <c r="M12" s="25"/>
      <c r="N12" s="25"/>
      <c r="O12" s="25"/>
    </row>
    <row r="13" spans="1:15" outlineLevel="1" x14ac:dyDescent="0.25">
      <c r="A13" s="27" t="s">
        <v>16</v>
      </c>
      <c r="B13" s="16" t="s">
        <v>17</v>
      </c>
      <c r="C13" s="28">
        <f>C14+C15+C16+C17</f>
        <v>74487.59</v>
      </c>
      <c r="D13" s="28">
        <f>D14+D15+D16+D17</f>
        <v>76485.070000000007</v>
      </c>
      <c r="E13" s="28">
        <f>C13-D13</f>
        <v>-1997.4800000000105</v>
      </c>
      <c r="F13" s="29">
        <f>D13/C13</f>
        <v>1.0268162790607134</v>
      </c>
      <c r="G13" s="25"/>
      <c r="H13" s="25"/>
      <c r="I13" s="25"/>
      <c r="J13" s="25"/>
      <c r="K13" s="25"/>
      <c r="L13" s="25"/>
      <c r="M13" s="25"/>
      <c r="N13" s="25"/>
      <c r="O13" s="25"/>
    </row>
    <row r="14" spans="1:15" outlineLevel="1" x14ac:dyDescent="0.25">
      <c r="A14" s="30"/>
      <c r="B14" s="31" t="s">
        <v>18</v>
      </c>
      <c r="C14" s="21">
        <v>36307.230000000003</v>
      </c>
      <c r="D14" s="21">
        <v>36490.75</v>
      </c>
      <c r="E14" s="21">
        <f t="shared" si="3"/>
        <v>-183.5199999999968</v>
      </c>
      <c r="F14" s="18">
        <f t="shared" si="1"/>
        <v>1.0050546406321825</v>
      </c>
      <c r="G14" s="25"/>
      <c r="H14" s="25"/>
      <c r="I14" s="25"/>
      <c r="J14" s="25"/>
      <c r="K14" s="25"/>
      <c r="L14" s="25"/>
      <c r="M14" s="25"/>
      <c r="N14" s="25"/>
      <c r="O14" s="25"/>
    </row>
    <row r="15" spans="1:15" outlineLevel="1" x14ac:dyDescent="0.25">
      <c r="A15" s="30"/>
      <c r="B15" s="31" t="s">
        <v>19</v>
      </c>
      <c r="C15" s="21">
        <v>13600</v>
      </c>
      <c r="D15" s="21">
        <v>13600</v>
      </c>
      <c r="E15" s="21">
        <f t="shared" si="3"/>
        <v>0</v>
      </c>
      <c r="F15" s="18">
        <f t="shared" si="1"/>
        <v>1</v>
      </c>
      <c r="G15" s="25"/>
      <c r="H15" s="25"/>
      <c r="I15" s="25"/>
      <c r="J15" s="25"/>
      <c r="K15" s="25"/>
      <c r="L15" s="25"/>
      <c r="M15" s="25"/>
      <c r="N15" s="25"/>
      <c r="O15" s="25"/>
    </row>
    <row r="16" spans="1:15" outlineLevel="1" x14ac:dyDescent="0.25">
      <c r="A16" s="30"/>
      <c r="B16" s="31" t="s">
        <v>20</v>
      </c>
      <c r="C16" s="21">
        <v>3400</v>
      </c>
      <c r="D16" s="21">
        <f>4499.6+3486.57</f>
        <v>7986.17</v>
      </c>
      <c r="E16" s="21">
        <f t="shared" si="3"/>
        <v>-4586.17</v>
      </c>
      <c r="F16" s="18">
        <f t="shared" si="1"/>
        <v>2.3488735294117649</v>
      </c>
      <c r="G16" s="25"/>
      <c r="H16" s="25"/>
      <c r="I16" s="25"/>
      <c r="J16" s="25"/>
      <c r="K16" s="25"/>
      <c r="L16" s="25"/>
      <c r="M16" s="25"/>
      <c r="N16" s="25"/>
      <c r="O16" s="25"/>
    </row>
    <row r="17" spans="1:15" outlineLevel="1" x14ac:dyDescent="0.25">
      <c r="A17" s="30"/>
      <c r="B17" s="31" t="s">
        <v>21</v>
      </c>
      <c r="C17" s="32">
        <v>21180.36</v>
      </c>
      <c r="D17" s="21">
        <v>18408.150000000001</v>
      </c>
      <c r="E17" s="21">
        <f t="shared" si="3"/>
        <v>2772.2099999999991</v>
      </c>
      <c r="F17" s="18">
        <f t="shared" si="1"/>
        <v>0.86911412270612964</v>
      </c>
      <c r="G17" s="25"/>
      <c r="H17" s="25"/>
      <c r="I17" s="25"/>
      <c r="J17" s="25"/>
      <c r="K17" s="25"/>
      <c r="L17" s="25"/>
      <c r="M17" s="25"/>
      <c r="N17" s="25"/>
      <c r="O17" s="25"/>
    </row>
    <row r="18" spans="1:15" outlineLevel="1" x14ac:dyDescent="0.25">
      <c r="A18" s="27" t="s">
        <v>22</v>
      </c>
      <c r="B18" s="16" t="s">
        <v>8</v>
      </c>
      <c r="C18" s="28">
        <f>C19+C20+C21+C23+C22</f>
        <v>83686.2</v>
      </c>
      <c r="D18" s="28">
        <f>D19+D20+D21+D23+D22</f>
        <v>84349.89</v>
      </c>
      <c r="E18" s="33">
        <f t="shared" si="3"/>
        <v>-663.69000000000233</v>
      </c>
      <c r="F18" s="29">
        <f>D18/C18</f>
        <v>1.0079306982513245</v>
      </c>
      <c r="G18" s="25"/>
      <c r="H18" s="25"/>
      <c r="I18" s="25"/>
      <c r="J18" s="25"/>
      <c r="K18" s="25"/>
      <c r="L18" s="25"/>
      <c r="M18" s="25"/>
      <c r="N18" s="25"/>
      <c r="O18" s="25"/>
    </row>
    <row r="19" spans="1:15" outlineLevel="1" x14ac:dyDescent="0.25">
      <c r="A19" s="30"/>
      <c r="B19" s="31" t="s">
        <v>18</v>
      </c>
      <c r="C19" s="21">
        <v>28167.32</v>
      </c>
      <c r="D19" s="21">
        <f>27778.91+512.58</f>
        <v>28291.49</v>
      </c>
      <c r="E19" s="21">
        <f t="shared" si="3"/>
        <v>-124.17000000000189</v>
      </c>
      <c r="F19" s="18">
        <f t="shared" si="1"/>
        <v>1.0044083001151689</v>
      </c>
      <c r="G19" s="25"/>
      <c r="H19" s="25"/>
      <c r="I19" s="25"/>
      <c r="J19" s="25"/>
      <c r="K19" s="25"/>
      <c r="L19" s="25"/>
      <c r="M19" s="25"/>
      <c r="N19" s="25"/>
      <c r="O19" s="25"/>
    </row>
    <row r="20" spans="1:15" outlineLevel="1" x14ac:dyDescent="0.25">
      <c r="A20" s="30"/>
      <c r="B20" s="31" t="s">
        <v>19</v>
      </c>
      <c r="C20" s="21">
        <v>23060</v>
      </c>
      <c r="D20" s="21">
        <f>22470.39+572.2</f>
        <v>23042.59</v>
      </c>
      <c r="E20" s="21">
        <f t="shared" si="3"/>
        <v>17.409999999999854</v>
      </c>
      <c r="F20" s="18">
        <f t="shared" si="1"/>
        <v>0.99924501300954038</v>
      </c>
    </row>
    <row r="21" spans="1:15" outlineLevel="1" x14ac:dyDescent="0.25">
      <c r="A21" s="30"/>
      <c r="B21" s="31" t="s">
        <v>20</v>
      </c>
      <c r="C21" s="21">
        <v>5765</v>
      </c>
      <c r="D21" s="21">
        <f>3629.25+5783.02+140.48</f>
        <v>9552.75</v>
      </c>
      <c r="E21" s="21">
        <f t="shared" si="3"/>
        <v>-3787.75</v>
      </c>
      <c r="F21" s="18">
        <f t="shared" si="1"/>
        <v>1.6570251517779706</v>
      </c>
      <c r="I21" s="25"/>
    </row>
    <row r="22" spans="1:15" outlineLevel="1" x14ac:dyDescent="0.25">
      <c r="A22" s="30"/>
      <c r="B22" s="31" t="s">
        <v>23</v>
      </c>
      <c r="C22" s="21">
        <v>10618.16</v>
      </c>
      <c r="D22" s="21">
        <v>8685.27</v>
      </c>
      <c r="E22" s="21">
        <f t="shared" si="3"/>
        <v>1932.8899999999994</v>
      </c>
      <c r="F22" s="18">
        <f t="shared" si="1"/>
        <v>0.81796375266524524</v>
      </c>
      <c r="I22" s="25"/>
    </row>
    <row r="23" spans="1:15" outlineLevel="1" x14ac:dyDescent="0.25">
      <c r="A23" s="30"/>
      <c r="B23" s="31" t="s">
        <v>21</v>
      </c>
      <c r="C23" s="32">
        <v>16075.72</v>
      </c>
      <c r="D23" s="21">
        <v>14777.79</v>
      </c>
      <c r="E23" s="21">
        <f t="shared" si="3"/>
        <v>1297.9299999999985</v>
      </c>
      <c r="F23" s="18">
        <f t="shared" si="1"/>
        <v>0.91926147009278603</v>
      </c>
      <c r="I23" s="25"/>
    </row>
    <row r="24" spans="1:15" s="14" customFormat="1" ht="31.5" outlineLevel="1" x14ac:dyDescent="0.25">
      <c r="A24" s="9">
        <v>3</v>
      </c>
      <c r="B24" s="10" t="s">
        <v>24</v>
      </c>
      <c r="C24" s="11">
        <f>C25+C26+C27</f>
        <v>25303.61</v>
      </c>
      <c r="D24" s="11">
        <f>D25+D26+D27</f>
        <v>25300.01</v>
      </c>
      <c r="E24" s="11">
        <f>E25+E26+E27</f>
        <v>3.6000000000004775</v>
      </c>
      <c r="F24" s="12">
        <f>D24/C24</f>
        <v>0.99985772781037952</v>
      </c>
      <c r="G24" s="34"/>
    </row>
    <row r="25" spans="1:15" outlineLevel="1" x14ac:dyDescent="0.25">
      <c r="A25" s="30"/>
      <c r="B25" s="24" t="s">
        <v>11</v>
      </c>
      <c r="C25" s="35">
        <f>C29+C41</f>
        <v>12326.289999999999</v>
      </c>
      <c r="D25" s="35">
        <f>D29+D41</f>
        <v>12448.88</v>
      </c>
      <c r="E25" s="35">
        <f>E29+E41</f>
        <v>-122.58999999999969</v>
      </c>
      <c r="F25" s="18">
        <f t="shared" si="1"/>
        <v>1.0099454093648617</v>
      </c>
      <c r="G25" s="36"/>
    </row>
    <row r="26" spans="1:15" outlineLevel="1" x14ac:dyDescent="0.25">
      <c r="A26" s="30"/>
      <c r="B26" s="24" t="s">
        <v>12</v>
      </c>
      <c r="C26" s="35">
        <f t="shared" ref="C26:E27" si="5">C30+C42</f>
        <v>10381.85</v>
      </c>
      <c r="D26" s="35">
        <f t="shared" si="5"/>
        <v>10260.759999999998</v>
      </c>
      <c r="E26" s="35">
        <f t="shared" si="5"/>
        <v>121.09000000000015</v>
      </c>
      <c r="F26" s="18">
        <f t="shared" si="1"/>
        <v>0.98833637550147591</v>
      </c>
      <c r="G26" s="36"/>
    </row>
    <row r="27" spans="1:15" outlineLevel="1" x14ac:dyDescent="0.25">
      <c r="A27" s="30"/>
      <c r="B27" s="24" t="s">
        <v>13</v>
      </c>
      <c r="C27" s="35">
        <f t="shared" si="5"/>
        <v>2595.4700000000003</v>
      </c>
      <c r="D27" s="35">
        <f t="shared" si="5"/>
        <v>2590.37</v>
      </c>
      <c r="E27" s="35">
        <f t="shared" si="5"/>
        <v>5.1000000000000227</v>
      </c>
      <c r="F27" s="18">
        <f t="shared" si="1"/>
        <v>0.99803503797000148</v>
      </c>
      <c r="G27" s="36"/>
    </row>
    <row r="28" spans="1:15" outlineLevel="1" x14ac:dyDescent="0.25">
      <c r="A28" s="27" t="s">
        <v>25</v>
      </c>
      <c r="B28" s="37" t="s">
        <v>17</v>
      </c>
      <c r="C28" s="28">
        <f>C29+C30+C31</f>
        <v>22117.96</v>
      </c>
      <c r="D28" s="28">
        <f>D29+D30+D31</f>
        <v>22114.359999999997</v>
      </c>
      <c r="E28" s="28">
        <f>E29+E30+E31</f>
        <v>3.6000000000004775</v>
      </c>
      <c r="F28" s="29">
        <f>D28/C28</f>
        <v>0.9998372363454856</v>
      </c>
      <c r="G28" s="36"/>
    </row>
    <row r="29" spans="1:15" s="14" customFormat="1" outlineLevel="1" x14ac:dyDescent="0.25">
      <c r="A29" s="30"/>
      <c r="B29" s="31" t="s">
        <v>18</v>
      </c>
      <c r="C29" s="35">
        <f t="shared" ref="C29:E31" si="6">C33+C37</f>
        <v>9140.64</v>
      </c>
      <c r="D29" s="35">
        <f>D33+D37</f>
        <v>9263.23</v>
      </c>
      <c r="E29" s="35">
        <f t="shared" si="6"/>
        <v>-122.58999999999969</v>
      </c>
      <c r="F29" s="18">
        <f t="shared" si="1"/>
        <v>1.0134115335468852</v>
      </c>
      <c r="G29" s="34"/>
    </row>
    <row r="30" spans="1:15" s="14" customFormat="1" outlineLevel="1" x14ac:dyDescent="0.25">
      <c r="A30" s="30"/>
      <c r="B30" s="31" t="s">
        <v>19</v>
      </c>
      <c r="C30" s="35">
        <f>C34+C38</f>
        <v>10381.85</v>
      </c>
      <c r="D30" s="35">
        <f>D34+D38</f>
        <v>10260.759999999998</v>
      </c>
      <c r="E30" s="35">
        <f t="shared" si="6"/>
        <v>121.09000000000015</v>
      </c>
      <c r="F30" s="18">
        <f t="shared" si="1"/>
        <v>0.98833637550147591</v>
      </c>
      <c r="G30" s="34"/>
    </row>
    <row r="31" spans="1:15" s="14" customFormat="1" outlineLevel="1" x14ac:dyDescent="0.25">
      <c r="A31" s="30"/>
      <c r="B31" s="31" t="s">
        <v>20</v>
      </c>
      <c r="C31" s="35">
        <f t="shared" si="6"/>
        <v>2595.4700000000003</v>
      </c>
      <c r="D31" s="35">
        <f>D35+D39</f>
        <v>2590.37</v>
      </c>
      <c r="E31" s="35">
        <f t="shared" si="6"/>
        <v>5.1000000000000227</v>
      </c>
      <c r="F31" s="18">
        <f t="shared" si="1"/>
        <v>0.99803503797000148</v>
      </c>
      <c r="G31" s="34"/>
    </row>
    <row r="32" spans="1:15" s="26" customFormat="1" outlineLevel="1" x14ac:dyDescent="0.25">
      <c r="A32" s="38" t="s">
        <v>26</v>
      </c>
      <c r="B32" s="39" t="s">
        <v>27</v>
      </c>
      <c r="C32" s="33">
        <f>C33+C34+C35</f>
        <v>16074.980000000001</v>
      </c>
      <c r="D32" s="33">
        <f>D33+D34+D35</f>
        <v>15912.589999999998</v>
      </c>
      <c r="E32" s="33">
        <f>E33+E34+E35</f>
        <v>162.39000000000033</v>
      </c>
      <c r="F32" s="40">
        <f>D32/C32</f>
        <v>0.98989796565843302</v>
      </c>
      <c r="G32" s="41"/>
    </row>
    <row r="33" spans="1:11" s="26" customFormat="1" outlineLevel="1" x14ac:dyDescent="0.25">
      <c r="A33" s="19"/>
      <c r="B33" s="42" t="s">
        <v>18</v>
      </c>
      <c r="C33" s="21">
        <v>7733.68</v>
      </c>
      <c r="D33" s="21">
        <v>7571.29</v>
      </c>
      <c r="E33" s="21">
        <f>C33-D33</f>
        <v>162.39000000000033</v>
      </c>
      <c r="F33" s="18">
        <f t="shared" si="1"/>
        <v>0.97900223438259659</v>
      </c>
      <c r="G33" s="41"/>
      <c r="K33" s="43"/>
    </row>
    <row r="34" spans="1:11" s="26" customFormat="1" outlineLevel="1" x14ac:dyDescent="0.25">
      <c r="A34" s="19"/>
      <c r="B34" s="42" t="s">
        <v>19</v>
      </c>
      <c r="C34" s="21">
        <v>6673.04</v>
      </c>
      <c r="D34" s="21">
        <f>8341.3-1668.26</f>
        <v>6673.0399999999991</v>
      </c>
      <c r="E34" s="21">
        <f t="shared" ref="E34:E35" si="7">C34-D34</f>
        <v>0</v>
      </c>
      <c r="F34" s="18">
        <f t="shared" si="1"/>
        <v>0.99999999999999989</v>
      </c>
      <c r="G34" s="41"/>
      <c r="K34" s="43"/>
    </row>
    <row r="35" spans="1:11" s="26" customFormat="1" outlineLevel="1" x14ac:dyDescent="0.25">
      <c r="A35" s="19"/>
      <c r="B35" s="42" t="s">
        <v>13</v>
      </c>
      <c r="C35" s="21">
        <v>1668.26</v>
      </c>
      <c r="D35" s="21">
        <v>1668.26</v>
      </c>
      <c r="E35" s="21">
        <f t="shared" si="7"/>
        <v>0</v>
      </c>
      <c r="F35" s="18">
        <f t="shared" si="1"/>
        <v>1</v>
      </c>
      <c r="G35" s="41"/>
      <c r="K35" s="43"/>
    </row>
    <row r="36" spans="1:11" outlineLevel="1" x14ac:dyDescent="0.25">
      <c r="A36" s="38" t="s">
        <v>28</v>
      </c>
      <c r="B36" s="39" t="s">
        <v>29</v>
      </c>
      <c r="C36" s="33">
        <f>C37+C38+C39</f>
        <v>6042.9800000000005</v>
      </c>
      <c r="D36" s="33">
        <f>D37+D38+D39</f>
        <v>6201.7699999999995</v>
      </c>
      <c r="E36" s="33">
        <f>E37+E38+E39</f>
        <v>-158.78999999999985</v>
      </c>
      <c r="F36" s="44"/>
      <c r="G36" s="36"/>
    </row>
    <row r="37" spans="1:11" outlineLevel="1" x14ac:dyDescent="0.25">
      <c r="A37" s="19"/>
      <c r="B37" s="42" t="s">
        <v>18</v>
      </c>
      <c r="C37" s="35">
        <v>1406.96</v>
      </c>
      <c r="D37" s="35">
        <v>1691.94</v>
      </c>
      <c r="E37" s="21">
        <f>C37-D37</f>
        <v>-284.98</v>
      </c>
      <c r="F37" s="18">
        <f t="shared" si="1"/>
        <v>1.2025501791095696</v>
      </c>
      <c r="G37" s="36"/>
    </row>
    <row r="38" spans="1:11" outlineLevel="1" x14ac:dyDescent="0.25">
      <c r="A38" s="19"/>
      <c r="B38" s="42" t="s">
        <v>19</v>
      </c>
      <c r="C38" s="35">
        <v>3708.81</v>
      </c>
      <c r="D38" s="35">
        <f>4509.83-922.11</f>
        <v>3587.72</v>
      </c>
      <c r="E38" s="21">
        <f t="shared" ref="E38:E39" si="8">C38-D38</f>
        <v>121.09000000000015</v>
      </c>
      <c r="F38" s="18">
        <f t="shared" si="1"/>
        <v>0.96735071357119939</v>
      </c>
      <c r="G38" s="36"/>
    </row>
    <row r="39" spans="1:11" outlineLevel="1" x14ac:dyDescent="0.25">
      <c r="A39" s="19"/>
      <c r="B39" s="42" t="s">
        <v>20</v>
      </c>
      <c r="C39" s="35">
        <v>927.21</v>
      </c>
      <c r="D39" s="35">
        <v>922.11</v>
      </c>
      <c r="E39" s="21">
        <f t="shared" si="8"/>
        <v>5.1000000000000227</v>
      </c>
      <c r="F39" s="18">
        <f t="shared" si="1"/>
        <v>0.9944996279160061</v>
      </c>
      <c r="G39" s="36"/>
    </row>
    <row r="40" spans="1:11" outlineLevel="1" x14ac:dyDescent="0.25">
      <c r="A40" s="27" t="s">
        <v>30</v>
      </c>
      <c r="B40" s="37" t="s">
        <v>8</v>
      </c>
      <c r="C40" s="28">
        <f>C41+C42+C43</f>
        <v>3185.65</v>
      </c>
      <c r="D40" s="28">
        <f>D41+D42+D43</f>
        <v>3185.65</v>
      </c>
      <c r="E40" s="33">
        <f>E41+E42+E43</f>
        <v>0</v>
      </c>
      <c r="F40" s="29">
        <f>D40/C40</f>
        <v>1</v>
      </c>
      <c r="G40" s="36"/>
    </row>
    <row r="41" spans="1:11" s="26" customFormat="1" outlineLevel="1" x14ac:dyDescent="0.25">
      <c r="A41" s="19"/>
      <c r="B41" s="31" t="s">
        <v>18</v>
      </c>
      <c r="C41" s="21">
        <v>3185.65</v>
      </c>
      <c r="D41" s="21">
        <v>3185.65</v>
      </c>
      <c r="E41" s="21">
        <f>C41-D41</f>
        <v>0</v>
      </c>
      <c r="F41" s="18">
        <f>D41/C41</f>
        <v>1</v>
      </c>
      <c r="G41" s="41"/>
    </row>
    <row r="42" spans="1:11" s="26" customFormat="1" outlineLevel="1" x14ac:dyDescent="0.25">
      <c r="A42" s="19"/>
      <c r="B42" s="31" t="s">
        <v>19</v>
      </c>
      <c r="C42" s="21">
        <v>0</v>
      </c>
      <c r="D42" s="21"/>
      <c r="E42" s="21">
        <f t="shared" ref="E42:E43" si="9">C42-D42</f>
        <v>0</v>
      </c>
      <c r="F42" s="18">
        <v>0</v>
      </c>
      <c r="G42" s="41"/>
    </row>
    <row r="43" spans="1:11" s="26" customFormat="1" outlineLevel="1" x14ac:dyDescent="0.25">
      <c r="A43" s="19"/>
      <c r="B43" s="31" t="s">
        <v>20</v>
      </c>
      <c r="C43" s="21">
        <v>0</v>
      </c>
      <c r="D43" s="21"/>
      <c r="E43" s="21">
        <f t="shared" si="9"/>
        <v>0</v>
      </c>
      <c r="F43" s="18">
        <v>0</v>
      </c>
      <c r="G43" s="41"/>
    </row>
    <row r="44" spans="1:11" s="47" customFormat="1" ht="18.75" x14ac:dyDescent="0.3">
      <c r="A44" s="45"/>
      <c r="B44" s="9" t="s">
        <v>31</v>
      </c>
      <c r="C44" s="46">
        <f>C45+C46+C47+C48+C49</f>
        <v>297309.65999999997</v>
      </c>
      <c r="D44" s="46">
        <f t="shared" ref="D44:E44" si="10">D45+D46+D47+D48+D49</f>
        <v>258657.13</v>
      </c>
      <c r="E44" s="46">
        <f t="shared" si="10"/>
        <v>38652.529999999977</v>
      </c>
      <c r="F44" s="12">
        <f>D44/C44</f>
        <v>0.86999235073626613</v>
      </c>
    </row>
    <row r="45" spans="1:11" s="14" customFormat="1" x14ac:dyDescent="0.25">
      <c r="A45" s="48"/>
      <c r="B45" s="49" t="s">
        <v>11</v>
      </c>
      <c r="C45" s="50">
        <f>C51+C56</f>
        <v>190633.09999999998</v>
      </c>
      <c r="D45" s="50">
        <f>D51+D56</f>
        <v>149753.28</v>
      </c>
      <c r="E45" s="17">
        <f t="shared" ref="E45:E48" si="11">C45-D45</f>
        <v>40879.819999999978</v>
      </c>
      <c r="F45" s="18">
        <f t="shared" ref="F45:F60" si="12">D45/C45</f>
        <v>0.78555759729029229</v>
      </c>
    </row>
    <row r="46" spans="1:11" s="14" customFormat="1" x14ac:dyDescent="0.25">
      <c r="A46" s="48"/>
      <c r="B46" s="49" t="s">
        <v>12</v>
      </c>
      <c r="C46" s="50">
        <f>C52+C57</f>
        <v>47041.85</v>
      </c>
      <c r="D46" s="50">
        <f t="shared" ref="D46:E46" si="13">D52+D57</f>
        <v>46903.35</v>
      </c>
      <c r="E46" s="50">
        <f t="shared" si="13"/>
        <v>138.5</v>
      </c>
      <c r="F46" s="18">
        <f t="shared" si="12"/>
        <v>0.99705581306857616</v>
      </c>
    </row>
    <row r="47" spans="1:11" s="14" customFormat="1" x14ac:dyDescent="0.25">
      <c r="A47" s="48"/>
      <c r="B47" s="49" t="s">
        <v>13</v>
      </c>
      <c r="C47" s="50">
        <f t="shared" ref="C47:E47" si="14">C53+C58</f>
        <v>11760.470000000001</v>
      </c>
      <c r="D47" s="50">
        <f t="shared" si="14"/>
        <v>20129.29</v>
      </c>
      <c r="E47" s="50">
        <f t="shared" si="14"/>
        <v>-8368.82</v>
      </c>
      <c r="F47" s="18">
        <f t="shared" si="12"/>
        <v>1.711605913709231</v>
      </c>
    </row>
    <row r="48" spans="1:11" s="14" customFormat="1" x14ac:dyDescent="0.25">
      <c r="A48" s="51"/>
      <c r="B48" s="49" t="s">
        <v>32</v>
      </c>
      <c r="C48" s="50">
        <f>C54+C60</f>
        <v>37256.080000000002</v>
      </c>
      <c r="D48" s="50">
        <f>D54+D60</f>
        <v>33185.94</v>
      </c>
      <c r="E48" s="17">
        <f t="shared" si="11"/>
        <v>4070.1399999999994</v>
      </c>
      <c r="F48" s="18">
        <f>D48/C48</f>
        <v>0.89075232821059003</v>
      </c>
    </row>
    <row r="49" spans="1:6" s="14" customFormat="1" x14ac:dyDescent="0.25">
      <c r="A49" s="51"/>
      <c r="B49" s="49" t="s">
        <v>14</v>
      </c>
      <c r="C49" s="50">
        <f>C59</f>
        <v>10618.16</v>
      </c>
      <c r="D49" s="50">
        <f t="shared" ref="D49:E49" si="15">D59</f>
        <v>8685.27</v>
      </c>
      <c r="E49" s="50">
        <f t="shared" si="15"/>
        <v>1932.8899999999994</v>
      </c>
      <c r="F49" s="18">
        <f>D49/C49</f>
        <v>0.81796375266524524</v>
      </c>
    </row>
    <row r="50" spans="1:6" s="14" customFormat="1" x14ac:dyDescent="0.25">
      <c r="A50" s="51"/>
      <c r="B50" s="52" t="s">
        <v>17</v>
      </c>
      <c r="C50" s="17">
        <f>C51+C52+C53+C54</f>
        <v>96605.55</v>
      </c>
      <c r="D50" s="17">
        <f>D51+D52+D53+D54</f>
        <v>98599.43</v>
      </c>
      <c r="E50" s="17">
        <f>E51+E52+E53+E54</f>
        <v>-1993.8799999999974</v>
      </c>
      <c r="F50" s="29">
        <f>D50/C50</f>
        <v>1.0206393939064577</v>
      </c>
    </row>
    <row r="51" spans="1:6" s="14" customFormat="1" x14ac:dyDescent="0.25">
      <c r="A51" s="51"/>
      <c r="B51" s="53" t="s">
        <v>18</v>
      </c>
      <c r="C51" s="17">
        <f>C14+C29</f>
        <v>45447.87</v>
      </c>
      <c r="D51" s="17">
        <f t="shared" ref="D51:E53" si="16">D14+D29</f>
        <v>45753.979999999996</v>
      </c>
      <c r="E51" s="17">
        <f t="shared" si="16"/>
        <v>-306.10999999999649</v>
      </c>
      <c r="F51" s="18">
        <f t="shared" si="12"/>
        <v>1.0067354091621894</v>
      </c>
    </row>
    <row r="52" spans="1:6" s="14" customFormat="1" x14ac:dyDescent="0.25">
      <c r="A52" s="51"/>
      <c r="B52" s="53" t="s">
        <v>19</v>
      </c>
      <c r="C52" s="17">
        <f>C15+C30</f>
        <v>23981.85</v>
      </c>
      <c r="D52" s="17">
        <f t="shared" si="16"/>
        <v>23860.76</v>
      </c>
      <c r="E52" s="17">
        <f t="shared" si="16"/>
        <v>121.09000000000015</v>
      </c>
      <c r="F52" s="18">
        <f t="shared" si="12"/>
        <v>0.9949507648492506</v>
      </c>
    </row>
    <row r="53" spans="1:6" s="14" customFormat="1" x14ac:dyDescent="0.25">
      <c r="A53" s="51"/>
      <c r="B53" s="53" t="s">
        <v>20</v>
      </c>
      <c r="C53" s="17">
        <f>C16+C31</f>
        <v>5995.47</v>
      </c>
      <c r="D53" s="17">
        <f t="shared" si="16"/>
        <v>10576.54</v>
      </c>
      <c r="E53" s="17">
        <f t="shared" si="16"/>
        <v>-4581.07</v>
      </c>
      <c r="F53" s="18">
        <f t="shared" si="12"/>
        <v>1.7640885535245778</v>
      </c>
    </row>
    <row r="54" spans="1:6" s="14" customFormat="1" x14ac:dyDescent="0.25">
      <c r="A54" s="51"/>
      <c r="B54" s="53" t="s">
        <v>21</v>
      </c>
      <c r="C54" s="17">
        <f>C17</f>
        <v>21180.36</v>
      </c>
      <c r="D54" s="17">
        <f>D17</f>
        <v>18408.150000000001</v>
      </c>
      <c r="E54" s="17">
        <f>E17</f>
        <v>2772.2099999999991</v>
      </c>
      <c r="F54" s="18">
        <f t="shared" si="12"/>
        <v>0.86911412270612964</v>
      </c>
    </row>
    <row r="55" spans="1:6" s="14" customFormat="1" x14ac:dyDescent="0.25">
      <c r="A55" s="51"/>
      <c r="B55" s="52" t="s">
        <v>8</v>
      </c>
      <c r="C55" s="17">
        <f>C56+C57+C58+C60+C59</f>
        <v>200704.11</v>
      </c>
      <c r="D55" s="17">
        <f t="shared" ref="D55:E55" si="17">D56+D57+D58+D60+D59</f>
        <v>160057.70000000001</v>
      </c>
      <c r="E55" s="17">
        <f t="shared" si="17"/>
        <v>40646.409999999996</v>
      </c>
      <c r="F55" s="29">
        <f>D55/C55</f>
        <v>0.79748092851710917</v>
      </c>
    </row>
    <row r="56" spans="1:6" s="14" customFormat="1" x14ac:dyDescent="0.25">
      <c r="A56" s="51"/>
      <c r="B56" s="53" t="s">
        <v>18</v>
      </c>
      <c r="C56" s="17">
        <f>C6+C19+C41</f>
        <v>145185.22999999998</v>
      </c>
      <c r="D56" s="17">
        <f t="shared" ref="D56" si="18">D6+D19+D41</f>
        <v>103999.3</v>
      </c>
      <c r="E56" s="17">
        <f>E6+E19+E41</f>
        <v>41185.929999999993</v>
      </c>
      <c r="F56" s="18">
        <f t="shared" si="12"/>
        <v>0.71632148807423468</v>
      </c>
    </row>
    <row r="57" spans="1:6" s="14" customFormat="1" x14ac:dyDescent="0.25">
      <c r="A57" s="51"/>
      <c r="B57" s="53" t="s">
        <v>19</v>
      </c>
      <c r="C57" s="17">
        <f t="shared" ref="C57:E58" si="19">C20+C42</f>
        <v>23060</v>
      </c>
      <c r="D57" s="17">
        <f t="shared" si="19"/>
        <v>23042.59</v>
      </c>
      <c r="E57" s="17">
        <f t="shared" si="19"/>
        <v>17.409999999999854</v>
      </c>
      <c r="F57" s="18">
        <f t="shared" si="12"/>
        <v>0.99924501300954038</v>
      </c>
    </row>
    <row r="58" spans="1:6" s="14" customFormat="1" x14ac:dyDescent="0.25">
      <c r="A58" s="51"/>
      <c r="B58" s="53" t="s">
        <v>20</v>
      </c>
      <c r="C58" s="17">
        <f t="shared" si="19"/>
        <v>5765</v>
      </c>
      <c r="D58" s="17">
        <f t="shared" si="19"/>
        <v>9552.75</v>
      </c>
      <c r="E58" s="17">
        <f t="shared" si="19"/>
        <v>-3787.75</v>
      </c>
      <c r="F58" s="18">
        <f t="shared" si="12"/>
        <v>1.6570251517779706</v>
      </c>
    </row>
    <row r="59" spans="1:6" s="14" customFormat="1" x14ac:dyDescent="0.25">
      <c r="A59" s="51"/>
      <c r="B59" s="53" t="s">
        <v>33</v>
      </c>
      <c r="C59" s="17">
        <f>C22</f>
        <v>10618.16</v>
      </c>
      <c r="D59" s="17">
        <f t="shared" ref="D59:E59" si="20">D22</f>
        <v>8685.27</v>
      </c>
      <c r="E59" s="17">
        <f t="shared" si="20"/>
        <v>1932.8899999999994</v>
      </c>
      <c r="F59" s="18">
        <f t="shared" si="12"/>
        <v>0.81796375266524524</v>
      </c>
    </row>
    <row r="60" spans="1:6" s="14" customFormat="1" x14ac:dyDescent="0.25">
      <c r="A60" s="51"/>
      <c r="B60" s="53" t="s">
        <v>21</v>
      </c>
      <c r="C60" s="17">
        <f>C23</f>
        <v>16075.72</v>
      </c>
      <c r="D60" s="17">
        <f>D23</f>
        <v>14777.79</v>
      </c>
      <c r="E60" s="17">
        <f>E23</f>
        <v>1297.9299999999985</v>
      </c>
      <c r="F60" s="18">
        <f t="shared" si="12"/>
        <v>0.91926147009278603</v>
      </c>
    </row>
    <row r="62" spans="1:6" ht="27.75" customHeight="1" x14ac:dyDescent="0.25">
      <c r="A62" s="54" t="s">
        <v>34</v>
      </c>
      <c r="B62" s="55" t="s">
        <v>35</v>
      </c>
      <c r="C62" s="55"/>
      <c r="D62" s="55"/>
      <c r="E62" s="55"/>
      <c r="F62" s="55"/>
    </row>
    <row r="63" spans="1:6" ht="54" customHeight="1" x14ac:dyDescent="0.25">
      <c r="A63" s="56" t="s">
        <v>36</v>
      </c>
      <c r="B63" s="55" t="s">
        <v>37</v>
      </c>
      <c r="C63" s="55"/>
      <c r="D63" s="55"/>
      <c r="E63" s="55"/>
      <c r="F63" s="55"/>
    </row>
    <row r="64" spans="1:6" ht="64.5" customHeight="1" x14ac:dyDescent="0.25">
      <c r="A64" s="2" t="s">
        <v>38</v>
      </c>
      <c r="B64" s="57" t="s">
        <v>39</v>
      </c>
      <c r="C64" s="57"/>
      <c r="D64" s="57"/>
      <c r="E64" s="57"/>
      <c r="F64" s="57"/>
    </row>
    <row r="65" spans="1:6" ht="44.25" customHeight="1" x14ac:dyDescent="0.25">
      <c r="A65" s="2" t="s">
        <v>40</v>
      </c>
      <c r="B65" s="57" t="s">
        <v>41</v>
      </c>
      <c r="C65" s="57"/>
      <c r="D65" s="57"/>
      <c r="E65" s="57"/>
      <c r="F65" s="57"/>
    </row>
  </sheetData>
  <mergeCells count="6">
    <mergeCell ref="A1:F1"/>
    <mergeCell ref="C2:F2"/>
    <mergeCell ref="B62:F62"/>
    <mergeCell ref="B63:F63"/>
    <mergeCell ref="B64:F64"/>
    <mergeCell ref="B65:F65"/>
  </mergeCells>
  <pageMargins left="1.0236220472440944" right="0.31496062992125984" top="0.15748031496062992" bottom="0.15748031496062992" header="0.31496062992125984" footer="0.31496062992125984"/>
  <pageSetup paperSize="9" scale="7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вода</vt:lpstr>
      <vt:lpstr>вода!Область_печати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Галина Валерьевна</dc:creator>
  <cp:lastModifiedBy>Федорова Галина Валерьевна</cp:lastModifiedBy>
  <dcterms:created xsi:type="dcterms:W3CDTF">2023-07-20T08:20:48Z</dcterms:created>
  <dcterms:modified xsi:type="dcterms:W3CDTF">2023-07-20T08:21:14Z</dcterms:modified>
</cp:coreProperties>
</file>