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180" windowWidth="9720" windowHeight="726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район!$19:$19,район!$23:$23,район!$33:$35,район!$58:$59,район!#REF!,район!#REF!,район!#REF!,район!#REF!,район!#REF!,район!#REF!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район!$A$1:$G$196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$36,район!$40:$40,район!$44:$44,район!$52:$52,район!$58:$59,район!#REF!,район!#REF!,район!$66:$68,район!#REF!,район!#REF!,район!$87:$87,район!#REF!,район!$97:$97,район!#REF!,район!$130:$130,район!#REF!,район!$192:$192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район!$A$1:$G$196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район!#REF!,район!$30:$31,район!$40:$40,район!$44:$44,район!$58:$59,район!#REF!,район!#REF!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район!$A$1:$G$196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район!$192:$192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район!$19:$19,район!$23:$23,район!$30:$30,район!$32:$36,район!$40:$40,район!$44:$44,район!$58:$59,район!#REF!,район!#REF!,район!#REF!,район!#REF!,район!#REF!,район!#REF!,район!$192:$192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район!$19:$19,район!$23:$23,район!$33:$35,район!$58:$59,район!#REF!,район!#REF!,район!#REF!,район!#REF!,район!#REF!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район!$A$1:$G$196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район!$A$1:$G$196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район!$A$1:$G$196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</customWorkbookViews>
</workbook>
</file>

<file path=xl/calcChain.xml><?xml version="1.0" encoding="utf-8"?>
<calcChain xmlns="http://schemas.openxmlformats.org/spreadsheetml/2006/main">
  <c r="G72" i="3" l="1"/>
  <c r="G73" i="3"/>
  <c r="G74" i="3"/>
  <c r="F66" i="3"/>
  <c r="F70" i="3"/>
  <c r="F60" i="3"/>
  <c r="F53" i="3"/>
  <c r="G188" i="3" l="1"/>
  <c r="G190" i="3"/>
  <c r="G191" i="3"/>
  <c r="G192" i="3"/>
  <c r="G134" i="3"/>
  <c r="G132" i="3"/>
  <c r="G145" i="3"/>
  <c r="G146" i="3"/>
  <c r="G156" i="3"/>
  <c r="G149" i="3"/>
  <c r="G150" i="3"/>
  <c r="G151" i="3"/>
  <c r="G180" i="3"/>
  <c r="G181" i="3"/>
  <c r="G186" i="3"/>
  <c r="E179" i="3" l="1"/>
  <c r="D187" i="3"/>
  <c r="F187" i="3"/>
  <c r="F175" i="3"/>
  <c r="F166" i="3"/>
  <c r="F143" i="3"/>
  <c r="F131" i="3"/>
  <c r="F99" i="3"/>
  <c r="F94" i="3"/>
  <c r="F92" i="3"/>
  <c r="F82" i="3"/>
  <c r="F120" i="3"/>
  <c r="F138" i="3"/>
  <c r="F50" i="3"/>
  <c r="F48" i="3"/>
  <c r="F38" i="3"/>
  <c r="F32" i="3"/>
  <c r="F28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36" i="3"/>
  <c r="G41" i="3"/>
  <c r="G42" i="3"/>
  <c r="G43" i="3"/>
  <c r="G47" i="3"/>
  <c r="G49" i="3"/>
  <c r="G55" i="3"/>
  <c r="G56" i="3"/>
  <c r="G61" i="3"/>
  <c r="G62" i="3"/>
  <c r="G71" i="3"/>
  <c r="F37" i="3" l="1"/>
  <c r="G187" i="3"/>
  <c r="F18" i="3"/>
  <c r="F5" i="3" s="1"/>
  <c r="F193" i="3"/>
  <c r="F69" i="3" l="1"/>
  <c r="F78" i="3" s="1"/>
  <c r="F79" i="3"/>
  <c r="D92" i="3" l="1"/>
  <c r="C187" i="3" l="1"/>
  <c r="D53" i="3"/>
  <c r="G53" i="3" s="1"/>
  <c r="D70" i="3"/>
  <c r="G70" i="3" s="1"/>
  <c r="C70" i="3"/>
  <c r="E191" i="3" l="1"/>
  <c r="E192" i="3"/>
  <c r="E155" i="3"/>
  <c r="E156" i="3"/>
  <c r="E154" i="3"/>
  <c r="E90" i="3"/>
  <c r="E91" i="3"/>
  <c r="E153" i="3" l="1"/>
  <c r="D38" i="3" l="1"/>
  <c r="G38" i="3" s="1"/>
  <c r="D23" i="3"/>
  <c r="G23" i="3" s="1"/>
  <c r="D20" i="3"/>
  <c r="G20" i="3" s="1"/>
  <c r="C60" i="3"/>
  <c r="E165" i="3"/>
  <c r="E157" i="3"/>
  <c r="E152" i="3"/>
  <c r="E151" i="3"/>
  <c r="E159" i="3"/>
  <c r="E160" i="3"/>
  <c r="E149" i="3"/>
  <c r="E150" i="3"/>
  <c r="E145" i="3"/>
  <c r="E146" i="3"/>
  <c r="E147" i="3"/>
  <c r="C23" i="3"/>
  <c r="E189" i="3"/>
  <c r="E168" i="3"/>
  <c r="D138" i="3"/>
  <c r="C53" i="3" l="1"/>
  <c r="E56" i="3"/>
  <c r="E103" i="3"/>
  <c r="E178" i="3"/>
  <c r="E128" i="3"/>
  <c r="E105" i="3"/>
  <c r="E104" i="3"/>
  <c r="E119" i="3"/>
  <c r="E118" i="3"/>
  <c r="E117" i="3"/>
  <c r="D166" i="3" l="1"/>
  <c r="C166" i="3"/>
  <c r="C143" i="3"/>
  <c r="E101" i="3"/>
  <c r="E164" i="3"/>
  <c r="E171" i="3"/>
  <c r="E170" i="3"/>
  <c r="E169" i="3"/>
  <c r="C175" i="3"/>
  <c r="E183" i="3"/>
  <c r="E182" i="3"/>
  <c r="E181" i="3"/>
  <c r="E132" i="3"/>
  <c r="E133" i="3"/>
  <c r="E134" i="3"/>
  <c r="E135" i="3"/>
  <c r="E136" i="3"/>
  <c r="E124" i="3"/>
  <c r="E125" i="3"/>
  <c r="E129" i="3"/>
  <c r="E116" i="3"/>
  <c r="E112" i="3"/>
  <c r="E113" i="3"/>
  <c r="E114" i="3"/>
  <c r="E111" i="3"/>
  <c r="E110" i="3"/>
  <c r="E115" i="3"/>
  <c r="G115" i="3"/>
  <c r="D120" i="3"/>
  <c r="D99" i="3"/>
  <c r="G131" i="3"/>
  <c r="E122" i="3"/>
  <c r="E109" i="3" l="1"/>
  <c r="C120" i="3"/>
  <c r="E120" i="3" s="1"/>
  <c r="C99" i="3"/>
  <c r="D18" i="3"/>
  <c r="G18" i="3" s="1"/>
  <c r="C20" i="3"/>
  <c r="C18" i="3" s="1"/>
  <c r="E22" i="3"/>
  <c r="E21" i="3"/>
  <c r="E25" i="3"/>
  <c r="E24" i="3"/>
  <c r="E108" i="3"/>
  <c r="E83" i="3" l="1"/>
  <c r="E84" i="3"/>
  <c r="E85" i="3"/>
  <c r="E86" i="3"/>
  <c r="E88" i="3"/>
  <c r="E89" i="3"/>
  <c r="E93" i="3"/>
  <c r="E95" i="3"/>
  <c r="E96" i="3"/>
  <c r="E97" i="3"/>
  <c r="E98" i="3"/>
  <c r="E100" i="3"/>
  <c r="E102" i="3"/>
  <c r="E107" i="3"/>
  <c r="E121" i="3"/>
  <c r="E123" i="3"/>
  <c r="E130" i="3"/>
  <c r="E137" i="3"/>
  <c r="E140" i="3"/>
  <c r="E144" i="3"/>
  <c r="E148" i="3"/>
  <c r="E158" i="3"/>
  <c r="E161" i="3"/>
  <c r="E162" i="3"/>
  <c r="E163" i="3"/>
  <c r="E167" i="3"/>
  <c r="E174" i="3"/>
  <c r="E176" i="3"/>
  <c r="E177" i="3"/>
  <c r="E180" i="3"/>
  <c r="E186" i="3"/>
  <c r="E188" i="3"/>
  <c r="E190" i="3"/>
  <c r="G84" i="3"/>
  <c r="G86" i="3"/>
  <c r="G89" i="3"/>
  <c r="G93" i="3"/>
  <c r="G95" i="3"/>
  <c r="G96" i="3"/>
  <c r="G97" i="3"/>
  <c r="G107" i="3"/>
  <c r="G123" i="3"/>
  <c r="G130" i="3"/>
  <c r="G144" i="3"/>
  <c r="G148" i="3"/>
  <c r="G158" i="3"/>
  <c r="G163" i="3"/>
  <c r="G167" i="3"/>
  <c r="G174" i="3"/>
  <c r="G177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36" i="3"/>
  <c r="E41" i="3"/>
  <c r="E42" i="3"/>
  <c r="E43" i="3"/>
  <c r="E45" i="3"/>
  <c r="E47" i="3"/>
  <c r="E54" i="3"/>
  <c r="E55" i="3"/>
  <c r="E61" i="3"/>
  <c r="E62" i="3"/>
  <c r="E65" i="3"/>
  <c r="E68" i="3"/>
  <c r="E71" i="3"/>
  <c r="E72" i="3"/>
  <c r="E73" i="3"/>
  <c r="E74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43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43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C38" i="3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60" i="3"/>
  <c r="G60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82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70" i="3"/>
  <c r="D54" i="19"/>
  <c r="CS14" i="2"/>
  <c r="D37" i="13"/>
  <c r="BV23" i="2"/>
  <c r="BV27" i="2"/>
  <c r="BV14" i="2"/>
  <c r="D82" i="18"/>
  <c r="CU17" i="2"/>
  <c r="CU14" i="2"/>
  <c r="D175" i="3"/>
  <c r="E143" i="3"/>
  <c r="C138" i="3"/>
  <c r="D94" i="3"/>
  <c r="C94" i="3"/>
  <c r="C92" i="3"/>
  <c r="D82" i="3"/>
  <c r="D66" i="3"/>
  <c r="C66" i="3"/>
  <c r="D58" i="3"/>
  <c r="C58" i="3"/>
  <c r="D50" i="3"/>
  <c r="G50" i="3" s="1"/>
  <c r="C50" i="3"/>
  <c r="D48" i="3"/>
  <c r="G48" i="3" s="1"/>
  <c r="C48" i="3"/>
  <c r="D32" i="3"/>
  <c r="C32" i="3"/>
  <c r="D28" i="3"/>
  <c r="G28" i="3" s="1"/>
  <c r="C28" i="3"/>
  <c r="D26" i="3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D193" i="3" l="1"/>
  <c r="G193" i="3" s="1"/>
  <c r="C193" i="3"/>
  <c r="E8" i="3"/>
  <c r="E50" i="3"/>
  <c r="E6" i="3"/>
  <c r="E18" i="3"/>
  <c r="E28" i="3"/>
  <c r="E48" i="3"/>
  <c r="E53" i="3"/>
  <c r="G19" i="1"/>
  <c r="D19" i="1" s="1"/>
  <c r="E66" i="3"/>
  <c r="E138" i="3"/>
  <c r="E99" i="3"/>
  <c r="G99" i="3"/>
  <c r="G120" i="3"/>
  <c r="E92" i="3"/>
  <c r="G92" i="3"/>
  <c r="E166" i="3"/>
  <c r="G166" i="3"/>
  <c r="E187" i="3"/>
  <c r="E38" i="3"/>
  <c r="E60" i="3"/>
  <c r="E26" i="3"/>
  <c r="E82" i="3"/>
  <c r="G82" i="3"/>
  <c r="E94" i="3"/>
  <c r="G94" i="3"/>
  <c r="E175" i="3"/>
  <c r="G175" i="3"/>
  <c r="E13" i="3"/>
  <c r="F42" i="5"/>
  <c r="E42" i="5"/>
  <c r="D25" i="4"/>
  <c r="C25" i="4"/>
  <c r="CW17" i="2"/>
  <c r="CW14" i="2"/>
  <c r="C5" i="3"/>
  <c r="D5" i="3"/>
  <c r="G5" i="3" s="1"/>
  <c r="C37" i="3"/>
  <c r="D37" i="3"/>
  <c r="G37" i="3" s="1"/>
  <c r="D40" i="16"/>
  <c r="E193" i="3" l="1"/>
  <c r="E5" i="3"/>
  <c r="E37" i="3"/>
  <c r="C69" i="3"/>
  <c r="C78" i="3" s="1"/>
  <c r="D69" i="3"/>
  <c r="G69" i="3" s="1"/>
  <c r="D34" i="15"/>
  <c r="D36" i="7"/>
  <c r="D34" i="11"/>
  <c r="D26" i="11"/>
  <c r="D14" i="11"/>
  <c r="DB26" i="2"/>
  <c r="AZ18" i="2"/>
  <c r="AW18" i="2"/>
  <c r="D78" i="3" l="1"/>
  <c r="E69" i="3"/>
  <c r="C79" i="3"/>
  <c r="C34" i="11"/>
  <c r="BT21" i="2" s="1"/>
  <c r="C82" i="12"/>
  <c r="C40" i="17"/>
  <c r="D12" i="19"/>
  <c r="D79" i="3" l="1"/>
  <c r="G78" i="3"/>
  <c r="E78" i="3"/>
  <c r="E79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<sst xmlns="http://schemas.openxmlformats.org/spreadsheetml/2006/main" count="2970" uniqueCount="557">
  <si>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</si>
  <si>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</si>
  <si>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</si>
  <si>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</si>
  <si>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</si>
  <si>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</si>
  <si>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</si>
  <si>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</si>
  <si>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</si>
  <si>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</si>
  <si>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</si>
  <si>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</si>
  <si>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</si>
  <si>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</si>
  <si>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</si>
  <si>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</si>
  <si>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</si>
  <si>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</si>
  <si>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</si>
  <si>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</si>
  <si>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</si>
  <si>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</si>
  <si>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</si>
  <si>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</si>
  <si>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</si>
  <si>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</si>
  <si>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</si>
  <si>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</si>
  <si>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</si>
  <si>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</si>
  <si>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</si>
  <si>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</si>
  <si>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</si>
  <si>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</si>
  <si>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</si>
  <si>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</si>
  <si>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</si>
  <si>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</si>
  <si>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</si>
  <si>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</si>
  <si>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</si>
  <si>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</si>
  <si>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</si>
  <si>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</si>
  <si>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</si>
  <si>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</si>
  <si>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</si>
  <si>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</si>
  <si>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</si>
  <si>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</si>
  <si>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</si>
  <si>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</si>
  <si>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</si>
  <si>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</si>
  <si>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</si>
  <si>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</si>
  <si>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</si>
  <si>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</si>
  <si>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</si>
  <si>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</si>
  <si>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</si>
  <si>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</si>
  <si>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</si>
  <si>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</si>
  <si>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</si>
  <si>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</si>
  <si>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</si>
  <si>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</si>
  <si>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</si>
  <si>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</si>
  <si>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</si>
  <si>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</si>
  <si>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</si>
  <si>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</si>
  <si>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</si>
  <si>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</si>
  <si>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</si>
  <si>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</si>
  <si>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</si>
  <si>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</si>
  <si>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</si>
  <si>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</si>
  <si>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</si>
  <si>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</si>
  <si>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</si>
  <si>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</si>
  <si>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</si>
  <si>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</si>
  <si>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</si>
  <si>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</si>
  <si>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</si>
  <si>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</si>
  <si>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</si>
  <si>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</si>
  <si>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</si>
  <si>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</si>
  <si>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</si>
  <si>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</si>
  <si>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</si>
  <si>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</si>
  <si>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</si>
  <si>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</si>
  <si>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</si>
  <si>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</si>
  <si>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</si>
  <si>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</si>
  <si>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</si>
  <si>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</si>
  <si>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</si>
  <si>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</si>
  <si>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</si>
  <si>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</si>
  <si>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</si>
  <si>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</si>
  <si>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</si>
  <si>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</si>
  <si>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</si>
  <si>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</si>
  <si>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</si>
  <si>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</si>
  <si>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</si>
  <si>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</si>
  <si>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</si>
  <si>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</si>
  <si>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</si>
  <si>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</si>
  <si>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</si>
  <si>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</si>
  <si>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</si>
  <si>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</si>
  <si>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</si>
  <si>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</si>
  <si>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</si>
  <si>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</si>
  <si>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</si>
  <si>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</si>
  <si>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</si>
  <si>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</si>
  <si>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</si>
  <si>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</si>
  <si>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</si>
  <si>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</si>
  <si>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</si>
  <si>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</si>
  <si>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</si>
  <si>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</si>
  <si>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</si>
  <si>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</si>
  <si>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</si>
  <si>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</si>
  <si>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</si>
  <si>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</si>
  <si>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</si>
  <si>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</si>
  <si>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</si>
  <si>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</si>
  <si>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</si>
  <si>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</si>
  <si>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</si>
  <si>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</si>
  <si>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</si>
  <si>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</si>
  <si>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</si>
  <si>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</si>
  <si>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</si>
  <si>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</si>
  <si>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</si>
  <si>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</si>
  <si>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</si>
  <si>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</si>
  <si>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</si>
  <si>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</si>
  <si>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</si>
  <si>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</si>
  <si>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</si>
  <si>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</si>
  <si>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</si>
  <si>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</si>
  <si>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</si>
  <si>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</si>
  <si>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</si>
  <si>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</si>
  <si>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</si>
  <si>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</si>
  <si>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</si>
  <si>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</si>
  <si>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</si>
  <si>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</si>
  <si>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</si>
  <si>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</si>
  <si>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</si>
  <si>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</si>
  <si>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</si>
  <si>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</si>
  <si>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</si>
  <si>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</si>
  <si>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</si>
  <si>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</si>
  <si>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</si>
  <si>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</si>
  <si>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</si>
  <si>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</si>
  <si>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</si>
  <si>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</si>
  <si>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</si>
  <si>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</si>
  <si>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</si>
  <si>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</si>
  <si>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</si>
  <si>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</si>
  <si>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</si>
  <si>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</si>
  <si>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</si>
  <si>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</si>
  <si>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</si>
  <si>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</si>
  <si>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</si>
  <si>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</si>
  <si>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</si>
  <si>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</si>
  <si>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</si>
  <si>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</si>
  <si>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</si>
  <si>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</si>
  <si>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</si>
  <si>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</si>
  <si>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</si>
  <si>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 xml:space="preserve">Проценты, полученные от предос. бюдж. кред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</si>
  <si>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</si>
  <si>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</si>
  <si>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</si>
  <si>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</si>
  <si>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</si>
  <si>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</si>
  <si>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</si>
  <si>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</si>
  <si>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</si>
  <si>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</si>
  <si>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</si>
  <si>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</si>
  <si>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</si>
  <si>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</si>
  <si>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</si>
  <si>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</si>
  <si>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</si>
  <si>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</si>
  <si>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</si>
  <si>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</si>
  <si>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</si>
  <si>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</si>
  <si>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</si>
  <si>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</si>
  <si>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</si>
  <si>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</si>
  <si>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</si>
  <si>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</si>
  <si>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</si>
  <si>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</si>
  <si>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</si>
  <si>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</si>
  <si>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</si>
  <si>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</si>
  <si>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</si>
  <si>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</si>
  <si>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</si>
  <si>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</si>
  <si>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</si>
  <si>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</si>
  <si>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</si>
  <si>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</si>
  <si>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</si>
  <si>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</si>
  <si>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</si>
  <si>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</si>
  <si>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</si>
  <si>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</si>
  <si>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</si>
  <si>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</si>
  <si>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</si>
  <si>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</si>
  <si>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</si>
  <si>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</si>
  <si>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</si>
  <si>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</si>
  <si>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</si>
  <si>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</si>
  <si>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</si>
  <si>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</si>
  <si>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</si>
  <si>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</si>
  <si>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</si>
  <si>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</si>
  <si>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</si>
  <si>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</si>
  <si>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</si>
  <si>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</si>
  <si>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</si>
  <si>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</si>
  <si>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</si>
  <si>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Доходы от возврата остатка субсидий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</si>
  <si>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</si>
  <si>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</si>
  <si>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</si>
  <si>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</si>
  <si>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</si>
  <si>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</si>
  <si>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</si>
  <si>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</si>
  <si>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</si>
  <si>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</si>
  <si>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</si>
  <si>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</si>
  <si>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</si>
  <si>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</si>
  <si>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</si>
  <si>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</si>
  <si>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</si>
  <si>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</si>
  <si>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</si>
  <si>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</si>
  <si>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</si>
  <si>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</si>
  <si>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</si>
  <si>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</si>
  <si>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</si>
  <si>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</si>
  <si>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</si>
  <si>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</si>
  <si>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</si>
  <si>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</si>
  <si>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</si>
  <si>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</si>
  <si>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</si>
  <si>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</si>
  <si>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</si>
  <si>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</si>
  <si>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</si>
  <si>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</si>
  <si>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</si>
  <si>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</si>
  <si>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</si>
  <si>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</si>
  <si>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</si>
  <si>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</si>
  <si>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</si>
  <si>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</si>
  <si>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</si>
  <si>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</si>
  <si>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</si>
  <si>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</si>
  <si>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</si>
  <si>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</si>
  <si>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</si>
  <si>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</si>
  <si>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</si>
  <si>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</si>
  <si>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</si>
  <si>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</si>
  <si>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</si>
  <si>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</si>
  <si>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</si>
  <si>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</si>
  <si>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</si>
  <si>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</si>
  <si>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</si>
  <si>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</si>
  <si>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</si>
  <si>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</si>
  <si>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</si>
  <si>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</si>
  <si>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</si>
  <si>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</si>
  <si>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</si>
  <si>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</si>
  <si>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</si>
  <si>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</si>
  <si>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</si>
  <si>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</si>
  <si>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</si>
  <si>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</si>
  <si>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</si>
  <si>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</si>
  <si>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</si>
  <si>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</si>
  <si>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</si>
  <si>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</si>
  <si>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</si>
  <si>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</si>
  <si>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</si>
  <si>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</si>
  <si>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</si>
  <si>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</si>
  <si>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</si>
  <si>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</si>
  <si>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</si>
  <si>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</si>
  <si>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</si>
  <si>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</si>
  <si>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</si>
  <si>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</si>
  <si>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</si>
  <si>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</si>
  <si>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</si>
  <si>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</si>
  <si>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</si>
  <si>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</si>
  <si>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</si>
  <si>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</si>
  <si>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</si>
  <si>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</si>
  <si>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</si>
  <si>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</si>
  <si>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</si>
  <si>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</si>
  <si>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</si>
  <si>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</si>
  <si>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</si>
  <si>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</si>
  <si>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</si>
  <si>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</si>
  <si>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</si>
  <si>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</si>
  <si>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</si>
  <si>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</si>
  <si>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</si>
  <si>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</si>
  <si>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>Прочие налоги и сборы (по отм.местн. нал. и сборам )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</si>
  <si>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</si>
  <si>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</si>
  <si>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</si>
  <si>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</si>
  <si>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</si>
  <si>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</si>
  <si>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</si>
  <si>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</si>
  <si>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</si>
  <si>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</si>
  <si>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</si>
  <si>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</si>
  <si>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</si>
  <si>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</si>
  <si>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</si>
  <si>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</si>
  <si>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</si>
  <si>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</si>
  <si>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</si>
  <si>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</si>
  <si>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</si>
  <si>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</si>
  <si>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</si>
  <si>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</si>
  <si>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</si>
  <si>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</si>
  <si>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</si>
  <si>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</si>
  <si>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</si>
  <si>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</si>
  <si>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</si>
  <si>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</si>
  <si>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</si>
  <si>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</si>
  <si>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</si>
  <si>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</si>
  <si>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</si>
  <si>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</si>
  <si>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</si>
  <si>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Развитие водоснабжения в сельской местности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</si>
  <si>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</si>
  <si>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</si>
  <si>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</si>
  <si>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</si>
  <si>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</si>
  <si>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</si>
  <si>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</si>
  <si>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</si>
  <si>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</si>
  <si>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</si>
  <si>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</si>
  <si>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</si>
  <si>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</si>
  <si>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</si>
  <si>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</si>
  <si>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</si>
  <si>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</si>
  <si>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</si>
  <si>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</si>
  <si>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</si>
  <si>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</si>
  <si>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</si>
  <si>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</si>
  <si>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</si>
  <si>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</si>
  <si>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</si>
  <si>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</si>
  <si>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</si>
  <si>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</si>
  <si>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</si>
  <si>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</si>
  <si>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</si>
  <si>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учреждений культурно-досугового типа и народного творчества (местные субсидии на иные цели)</t>
  </si>
  <si>
    <t>Обеспечение деятельности муниципальных музеев (местные субсидии на иные цели)</t>
  </si>
  <si>
    <t>Обеспечение деятельности муниципальных библиотек (местные субсидии на иные цели)</t>
  </si>
  <si>
    <t>Обеспечение деятельности муниципальных организаций дополнительного образования</t>
  </si>
  <si>
    <t>Ч2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</si>
  <si>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</si>
  <si>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</si>
  <si>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</si>
  <si>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</si>
  <si>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</si>
  <si>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</si>
  <si>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</si>
  <si>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</si>
  <si>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</si>
  <si>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</si>
  <si>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</si>
  <si>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</si>
  <si>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</si>
  <si>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Обустройство и восстановление воинских захоронений</t>
  </si>
  <si>
    <t>Капитальный ремонт муниципальных учреждений культуры клубного типа</t>
  </si>
  <si>
    <t>Ц46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</si>
  <si>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</si>
  <si>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</si>
  <si>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</si>
  <si>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</si>
  <si>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</si>
  <si>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</si>
  <si>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</si>
  <si>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</si>
  <si>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</si>
  <si>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</si>
  <si>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</si>
  <si>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</si>
  <si>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</si>
  <si>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</si>
  <si>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</si>
  <si>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</si>
  <si>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</si>
  <si>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Капитальный ремонт муниципальных обоазовательных оргнизаций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</si>
  <si>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</si>
  <si>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</si>
  <si>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</si>
  <si>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</si>
  <si>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</si>
  <si>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</si>
  <si>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</si>
  <si>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</si>
  <si>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</si>
  <si>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</si>
  <si>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</si>
  <si>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</si>
  <si>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</si>
  <si>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 xml:space="preserve">                                                                                Моргаушского муниципального округа на 01.03.2026 г.</t>
  </si>
  <si>
    <t>исполнено на 01.03.2026 г.</t>
  </si>
  <si>
    <t>исполнено на 01.03.2025г.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</si>
  <si>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</si>
  <si>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</si>
  <si>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 xml:space="preserve">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</si>
</sst>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2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i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604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0" fontId="46" fillId="0" borderId="3" xfId="9" applyFont="1" applyBorder="1" applyAlignment="1">
      <alignment wrapText="1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0" fontId="46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49" fontId="49" fillId="0" borderId="1" xfId="9" applyNumberFormat="1" applyFont="1" applyBorder="1" applyAlignment="1">
      <alignment horizontal="center"/>
    </xf>
    <xf numFmtId="0" fontId="49" fillId="0" borderId="3" xfId="9" applyFont="1" applyBorder="1" applyAlignment="1">
      <alignment horizontal="left" wrapText="1"/>
    </xf>
    <xf numFmtId="167" fontId="49" fillId="0" borderId="17" xfId="6" applyNumberFormat="1" applyFont="1" applyBorder="1" applyAlignment="1">
      <alignment horizontal="right" vertical="center"/>
    </xf>
    <xf numFmtId="167" fontId="49" fillId="0" borderId="1" xfId="9" applyNumberFormat="1" applyFont="1" applyBorder="1" applyAlignment="1">
      <alignment horizontal="right" vertical="center"/>
    </xf>
    <xf numFmtId="167" fontId="49" fillId="0" borderId="18" xfId="6" applyNumberFormat="1" applyFont="1" applyBorder="1" applyAlignment="1">
      <alignment horizontal="right"/>
    </xf>
    <xf numFmtId="167" fontId="49" fillId="0" borderId="17" xfId="6" applyNumberFormat="1" applyFont="1" applyBorder="1" applyAlignment="1">
      <alignment horizontal="right"/>
    </xf>
    <xf numFmtId="167" fontId="49" fillId="0" borderId="1" xfId="9" applyNumberFormat="1" applyFont="1" applyBorder="1" applyAlignment="1">
      <alignment horizontal="right"/>
    </xf>
    <xf numFmtId="0" fontId="49" fillId="0" borderId="3" xfId="9" applyNumberFormat="1" applyFont="1" applyBorder="1" applyAlignment="1">
      <alignment horizontal="left" wrapText="1"/>
    </xf>
    <xf numFmtId="167" fontId="43" fillId="0" borderId="1" xfId="9" applyNumberFormat="1" applyFont="1" applyBorder="1" applyAlignment="1">
      <alignment horizontal="right"/>
    </xf>
    <xf numFmtId="0" fontId="49" fillId="0" borderId="3" xfId="9" applyFont="1" applyBorder="1" applyAlignment="1">
      <alignment wrapText="1"/>
    </xf>
    <xf numFmtId="167" fontId="43" fillId="0" borderId="17" xfId="9" applyNumberFormat="1" applyFont="1" applyBorder="1" applyAlignment="1">
      <alignment horizontal="right" vertical="center"/>
    </xf>
    <xf numFmtId="167" fontId="43" fillId="0" borderId="1" xfId="9" applyNumberFormat="1" applyFont="1" applyBorder="1" applyAlignment="1">
      <alignment horizontal="right" vertical="center"/>
    </xf>
    <xf numFmtId="167" fontId="49" fillId="0" borderId="17" xfId="9" applyNumberFormat="1" applyFont="1" applyBorder="1" applyAlignment="1">
      <alignment horizontal="right"/>
    </xf>
    <xf numFmtId="0" fontId="49" fillId="0" borderId="1" xfId="9" applyFont="1" applyBorder="1" applyAlignment="1">
      <alignment horizontal="center"/>
    </xf>
    <xf numFmtId="0" fontId="49" fillId="0" borderId="3" xfId="9" applyFont="1" applyFill="1" applyBorder="1" applyAlignment="1">
      <alignment wrapText="1"/>
    </xf>
    <xf numFmtId="167" fontId="49" fillId="0" borderId="17" xfId="9" applyNumberFormat="1" applyFont="1" applyBorder="1" applyAlignment="1">
      <alignment horizontal="right" vertical="center"/>
    </xf>
    <xf numFmtId="167" fontId="49" fillId="2" borderId="1" xfId="5" applyNumberFormat="1" applyFont="1" applyFill="1" applyBorder="1" applyAlignment="1">
      <alignment horizontal="right" vertical="top" shrinkToFit="1"/>
    </xf>
    <xf numFmtId="167" fontId="49" fillId="2" borderId="1" xfId="5" applyNumberFormat="1" applyFont="1" applyFill="1" applyBorder="1" applyAlignment="1">
      <alignment horizontal="right" shrinkToFit="1"/>
    </xf>
    <xf numFmtId="0" fontId="49" fillId="0" borderId="3" xfId="9" applyNumberFormat="1" applyFont="1" applyFill="1" applyBorder="1" applyAlignment="1">
      <alignment wrapText="1"/>
    </xf>
    <xf numFmtId="167" fontId="43" fillId="0" borderId="17" xfId="9" applyNumberFormat="1" applyFont="1" applyBorder="1" applyAlignment="1">
      <alignment horizontal="right"/>
    </xf>
    <xf numFmtId="0" fontId="50" fillId="0" borderId="3" xfId="9" applyFont="1" applyBorder="1" applyAlignment="1">
      <alignment wrapText="1"/>
    </xf>
    <xf numFmtId="170" fontId="51" fillId="0" borderId="0" xfId="9" applyNumberFormat="1" applyFont="1"/>
    <xf numFmtId="0" fontId="51" fillId="0" borderId="0" xfId="9" applyFont="1"/>
    <xf numFmtId="0" fontId="49" fillId="3" borderId="1" xfId="0" applyNumberFormat="1" applyFont="1" applyFill="1" applyBorder="1" applyAlignment="1">
      <alignment vertical="center" wrapText="1"/>
    </xf>
    <xf numFmtId="167" fontId="43" fillId="0" borderId="17" xfId="6" applyNumberFormat="1" applyFont="1" applyBorder="1" applyAlignment="1">
      <alignment horizontal="right"/>
    </xf>
    <xf numFmtId="167" fontId="51" fillId="0" borderId="17" xfId="6" applyNumberFormat="1" applyFont="1" applyBorder="1" applyAlignment="1">
      <alignment horizontal="right"/>
    </xf>
    <xf numFmtId="0" fontId="49" fillId="3" borderId="3" xfId="0" applyNumberFormat="1" applyFont="1" applyFill="1" applyBorder="1" applyAlignment="1">
      <alignment vertical="center" wrapText="1"/>
    </xf>
    <xf numFmtId="49" fontId="49" fillId="0" borderId="3" xfId="9" applyNumberFormat="1" applyFont="1" applyBorder="1" applyAlignment="1">
      <alignment horizontal="center"/>
    </xf>
    <xf numFmtId="0" fontId="49" fillId="3" borderId="3" xfId="9" applyFont="1" applyFill="1" applyBorder="1" applyAlignment="1">
      <alignment wrapText="1"/>
    </xf>
    <xf numFmtId="167" fontId="49" fillId="0" borderId="1" xfId="6" applyNumberFormat="1" applyFont="1" applyBorder="1" applyAlignment="1">
      <alignment horizontal="right"/>
    </xf>
    <xf numFmtId="0" fontId="51" fillId="0" borderId="0" xfId="11" applyFont="1" applyBorder="1" applyAlignment="1">
      <alignment horizontal="left"/>
    </xf>
    <xf numFmtId="0" fontId="51" fillId="0" borderId="13" xfId="11" applyFont="1" applyBorder="1" applyAlignment="1">
      <alignment horizontal="left"/>
    </xf>
    <xf numFmtId="0" fontId="51" fillId="0" borderId="27" xfId="11" applyFont="1" applyBorder="1" applyAlignment="1">
      <alignment horizontal="left"/>
    </xf>
    <xf numFmtId="0" fontId="51" fillId="7" borderId="8" xfId="11" applyFont="1" applyFill="1" applyBorder="1" applyAlignment="1">
      <alignment horizontal="center" vertical="center" wrapText="1"/>
    </xf>
    <xf numFmtId="0" fontId="51" fillId="0" borderId="1" xfId="11" applyFont="1" applyBorder="1" applyAlignment="1">
      <alignment horizontal="center"/>
    </xf>
    <xf numFmtId="0" fontId="43" fillId="0" borderId="1" xfId="11" applyFont="1" applyBorder="1" applyAlignment="1">
      <alignment horizontal="center"/>
    </xf>
    <xf numFmtId="0" fontId="43" fillId="0" borderId="1" xfId="11" applyFont="1" applyFill="1" applyBorder="1" applyAlignment="1">
      <alignment horizontal="center"/>
    </xf>
    <xf numFmtId="1" fontId="51" fillId="0" borderId="1" xfId="11" applyNumberFormat="1" applyFont="1" applyBorder="1" applyAlignment="1">
      <alignment horizontal="center"/>
    </xf>
    <xf numFmtId="0" fontId="51" fillId="0" borderId="1" xfId="11" applyFont="1" applyBorder="1" applyAlignment="1">
      <alignment horizontal="center" vertical="top"/>
    </xf>
    <xf numFmtId="0" fontId="51" fillId="0" borderId="2" xfId="11" applyFont="1" applyBorder="1" applyAlignment="1">
      <alignment horizontal="center"/>
    </xf>
    <xf numFmtId="0" fontId="51" fillId="7" borderId="1" xfId="9" applyFont="1" applyFill="1" applyBorder="1" applyAlignment="1">
      <alignment horizontal="center" vertical="center" wrapText="1"/>
    </xf>
    <xf numFmtId="49" fontId="51" fillId="0" borderId="1" xfId="9" applyNumberFormat="1" applyFont="1" applyBorder="1" applyAlignment="1">
      <alignment horizontal="center"/>
    </xf>
    <xf numFmtId="49" fontId="43" fillId="0" borderId="1" xfId="9" applyNumberFormat="1" applyFont="1" applyBorder="1" applyAlignment="1">
      <alignment horizontal="center"/>
    </xf>
    <xf numFmtId="49" fontId="51" fillId="0" borderId="3" xfId="8" applyNumberFormat="1" applyFont="1" applyBorder="1" applyAlignment="1">
      <alignment horizontal="center"/>
    </xf>
    <xf numFmtId="49" fontId="43" fillId="0" borderId="1" xfId="8" applyNumberFormat="1" applyFont="1" applyBorder="1" applyAlignment="1">
      <alignment horizontal="center"/>
    </xf>
    <xf numFmtId="49" fontId="43" fillId="0" borderId="3" xfId="9" applyNumberFormat="1" applyFont="1" applyBorder="1" applyAlignment="1">
      <alignment horizontal="center"/>
    </xf>
    <xf numFmtId="49" fontId="43" fillId="0" borderId="3" xfId="7" applyNumberFormat="1" applyFont="1" applyBorder="1" applyAlignment="1">
      <alignment horizontal="center"/>
    </xf>
    <xf numFmtId="0" fontId="51" fillId="0" borderId="1" xfId="9" applyFont="1" applyBorder="1" applyAlignment="1">
      <alignment horizontal="center"/>
    </xf>
    <xf numFmtId="0" fontId="43" fillId="0" borderId="1" xfId="9" applyFont="1" applyBorder="1" applyAlignment="1">
      <alignment horizontal="center"/>
    </xf>
    <xf numFmtId="0" fontId="43" fillId="0" borderId="0" xfId="9" applyFont="1" applyAlignment="1">
      <alignment horizontal="left"/>
    </xf>
    <xf numFmtId="0" fontId="43" fillId="0" borderId="0" xfId="8" applyFont="1" applyAlignment="1">
      <alignment horizontal="left"/>
    </xf>
    <xf numFmtId="0" fontId="43" fillId="0" borderId="0" xfId="8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57" Type="http://schemas.openxmlformats.org/officeDocument/2006/relationships/revisionLog" Target="revisionLog15.xml"/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564" Type="http://schemas.openxmlformats.org/officeDocument/2006/relationships/revisionLog" Target="revisionLog16.xml"/><Relationship Id="rId1217" Type="http://schemas.openxmlformats.org/officeDocument/2006/relationships/revisionLog" Target="revisionLog151.xml"/><Relationship Id="rId1259" Type="http://schemas.openxmlformats.org/officeDocument/2006/relationships/revisionLog" Target="revisionLog111.xml"/><Relationship Id="rId1424" Type="http://schemas.openxmlformats.org/officeDocument/2006/relationships/revisionLog" Target="revisionLog141.xml"/><Relationship Id="rId1466" Type="http://schemas.openxmlformats.org/officeDocument/2006/relationships/revisionLog" Target="revisionLog18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368" Type="http://schemas.openxmlformats.org/officeDocument/2006/relationships/revisionLog" Target="revisionLog112.xml"/><Relationship Id="rId1533" Type="http://schemas.openxmlformats.org/officeDocument/2006/relationships/revisionLog" Target="revisionLog114.xml"/><Relationship Id="rId1575" Type="http://schemas.openxmlformats.org/officeDocument/2006/relationships/revisionLog" Target="revisionLog116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42" Type="http://schemas.openxmlformats.org/officeDocument/2006/relationships/revisionLog" Target="revisionLog17.xml"/><Relationship Id="rId1684" Type="http://schemas.openxmlformats.org/officeDocument/2006/relationships/revisionLog" Target="revisionLog43.xml"/><Relationship Id="rId1281" Type="http://schemas.openxmlformats.org/officeDocument/2006/relationships/revisionLog" Target="revisionLog17211.xml"/><Relationship Id="rId1337" Type="http://schemas.openxmlformats.org/officeDocument/2006/relationships/revisionLog" Target="revisionLog173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44" Type="http://schemas.openxmlformats.org/officeDocument/2006/relationships/revisionLog" Target="revisionLog117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46" Type="http://schemas.openxmlformats.org/officeDocument/2006/relationships/revisionLog" Target="revisionLog11021.xml"/><Relationship Id="rId1488" Type="http://schemas.openxmlformats.org/officeDocument/2006/relationships/revisionLog" Target="revisionLog11611.xml"/><Relationship Id="rId1653" Type="http://schemas.openxmlformats.org/officeDocument/2006/relationships/revisionLog" Target="revisionLog19.xml"/><Relationship Id="rId1695" Type="http://schemas.openxmlformats.org/officeDocument/2006/relationships/revisionLog" Target="revisionLog54.xml"/><Relationship Id="rId1250" Type="http://schemas.openxmlformats.org/officeDocument/2006/relationships/revisionLog" Target="revisionLog1131111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348" Type="http://schemas.openxmlformats.org/officeDocument/2006/relationships/revisionLog" Target="revisionLog1121.xml"/><Relationship Id="rId1513" Type="http://schemas.openxmlformats.org/officeDocument/2006/relationships/revisionLog" Target="revisionLog1181.xml"/><Relationship Id="rId1555" Type="http://schemas.openxmlformats.org/officeDocument/2006/relationships/revisionLog" Target="revisionLog120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664" Type="http://schemas.openxmlformats.org/officeDocument/2006/relationships/revisionLog" Target="revisionLog23.xml"/><Relationship Id="rId1261" Type="http://schemas.openxmlformats.org/officeDocument/2006/relationships/revisionLog" Target="revisionLog12221.xml"/><Relationship Id="rId1317" Type="http://schemas.openxmlformats.org/officeDocument/2006/relationships/revisionLog" Target="revisionLog17311.xml"/><Relationship Id="rId1359" Type="http://schemas.openxmlformats.org/officeDocument/2006/relationships/revisionLog" Target="revisionLog1182.xml"/><Relationship Id="rId1524" Type="http://schemas.openxmlformats.org/officeDocument/2006/relationships/revisionLog" Target="revisionLog124.xml"/><Relationship Id="rId1219" Type="http://schemas.openxmlformats.org/officeDocument/2006/relationships/revisionLog" Target="revisionLog171111.xml"/><Relationship Id="rId1370" Type="http://schemas.openxmlformats.org/officeDocument/2006/relationships/revisionLog" Target="revisionLog11911.xml"/><Relationship Id="rId1566" Type="http://schemas.openxmlformats.org/officeDocument/2006/relationships/revisionLog" Target="revisionLog126.xml"/><Relationship Id="rId1426" Type="http://schemas.openxmlformats.org/officeDocument/2006/relationships/revisionLog" Target="revisionLog1212.xml"/><Relationship Id="rId1468" Type="http://schemas.openxmlformats.org/officeDocument/2006/relationships/revisionLog" Target="revisionLog118111.xml"/><Relationship Id="rId1633" Type="http://schemas.openxmlformats.org/officeDocument/2006/relationships/revisionLog" Target="revisionLog110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272" Type="http://schemas.openxmlformats.org/officeDocument/2006/relationships/revisionLog" Target="revisionLog152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381" Type="http://schemas.openxmlformats.org/officeDocument/2006/relationships/revisionLog" Target="revisionLog12421.xml"/><Relationship Id="rId1437" Type="http://schemas.openxmlformats.org/officeDocument/2006/relationships/revisionLog" Target="revisionLog1231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44" Type="http://schemas.openxmlformats.org/officeDocument/2006/relationships/revisionLog" Target="revisionLog113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283" Type="http://schemas.openxmlformats.org/officeDocument/2006/relationships/revisionLog" Target="revisionLog163.xml"/><Relationship Id="rId1339" Type="http://schemas.openxmlformats.org/officeDocument/2006/relationships/revisionLog" Target="revisionLog124111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546" Type="http://schemas.openxmlformats.org/officeDocument/2006/relationships/revisionLog" Target="revisionLog1281.xml"/><Relationship Id="rId1588" Type="http://schemas.openxmlformats.org/officeDocument/2006/relationships/revisionLog" Target="revisionLog17121.xml"/><Relationship Id="rId1350" Type="http://schemas.openxmlformats.org/officeDocument/2006/relationships/revisionLog" Target="revisionLog125111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448" Type="http://schemas.openxmlformats.org/officeDocument/2006/relationships/revisionLog" Target="revisionLog130.xml"/><Relationship Id="rId1613" Type="http://schemas.openxmlformats.org/officeDocument/2006/relationships/revisionLog" Target="revisionLog110112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52" Type="http://schemas.openxmlformats.org/officeDocument/2006/relationships/revisionLog" Target="revisionLog3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697" Type="http://schemas.openxmlformats.org/officeDocument/2006/relationships/revisionLog" Target="revisionLog56.xml"/><Relationship Id="rId1515" Type="http://schemas.openxmlformats.org/officeDocument/2006/relationships/revisionLog" Target="revisionLog12711.xml"/><Relationship Id="rId1557" Type="http://schemas.openxmlformats.org/officeDocument/2006/relationships/revisionLog" Target="revisionLog13211.xml"/><Relationship Id="rId1599" Type="http://schemas.openxmlformats.org/officeDocument/2006/relationships/revisionLog" Target="revisionLog193.xml"/><Relationship Id="rId1361" Type="http://schemas.openxmlformats.org/officeDocument/2006/relationships/revisionLog" Target="revisionLog1261111.xml"/><Relationship Id="rId1417" Type="http://schemas.openxmlformats.org/officeDocument/2006/relationships/revisionLog" Target="revisionLog12911.xml"/><Relationship Id="rId1459" Type="http://schemas.openxmlformats.org/officeDocument/2006/relationships/revisionLog" Target="revisionLog12021.xml"/><Relationship Id="rId1624" Type="http://schemas.openxmlformats.org/officeDocument/2006/relationships/revisionLog" Target="revisionLog11312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688" Type="http://schemas.openxmlformats.org/officeDocument/2006/relationships/revisionLog" Target="revisionLog47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65BC410-80B9-443B-B234-862A4E23270E}" diskRevisions="1" revisionId="67845" version="535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61" t="s">
        <v>435</v>
      </c>
      <c r="B1" s="561"/>
      <c r="C1" s="561"/>
      <c r="D1" s="561"/>
      <c r="E1" s="561"/>
      <c r="F1" s="561"/>
      <c r="G1" s="561"/>
      <c r="H1" s="561"/>
      <c r="I1" s="121"/>
      <c r="J1" s="121"/>
      <c r="K1" s="121"/>
      <c r="L1" s="121"/>
    </row>
    <row r="2" spans="1:12" ht="33.75" customHeight="1">
      <c r="A2" s="559" t="s">
        <v>169</v>
      </c>
      <c r="B2" s="560" t="s">
        <v>170</v>
      </c>
      <c r="C2" s="556" t="s">
        <v>171</v>
      </c>
      <c r="D2" s="557"/>
      <c r="E2" s="557"/>
      <c r="F2" s="556" t="s">
        <v>172</v>
      </c>
      <c r="G2" s="557"/>
      <c r="H2" s="557"/>
    </row>
    <row r="3" spans="1:12" ht="53.25" customHeight="1">
      <c r="A3" s="559"/>
      <c r="B3" s="560"/>
      <c r="C3" s="77" t="s">
        <v>436</v>
      </c>
      <c r="D3" s="77" t="s">
        <v>429</v>
      </c>
      <c r="E3" s="135" t="s">
        <v>305</v>
      </c>
      <c r="F3" s="77" t="s">
        <v>436</v>
      </c>
      <c r="G3" s="77" t="s">
        <v>429</v>
      </c>
      <c r="H3" s="135" t="s">
        <v>305</v>
      </c>
    </row>
    <row r="4" spans="1:12" s="79" customFormat="1" ht="30.75" customHeight="1">
      <c r="A4" s="78" t="s">
        <v>4</v>
      </c>
      <c r="B4" s="75"/>
      <c r="C4" s="194">
        <f>SUM(C5:C13)</f>
        <v>431069.424</v>
      </c>
      <c r="D4" s="194">
        <f>SUM(D5:D13)</f>
        <v>15955.745799999997</v>
      </c>
      <c r="E4" s="194">
        <f>D4/C4*100</f>
        <v>3.7014329738218681</v>
      </c>
      <c r="F4" s="194">
        <f>SUM(F5:F13)</f>
        <v>431069.424</v>
      </c>
      <c r="G4" s="194">
        <f>SUM(G5:G13)</f>
        <v>15955.745799999997</v>
      </c>
      <c r="H4" s="194">
        <f>G4/F4*100</f>
        <v>3.7014329738218681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30939.06913</v>
      </c>
      <c r="E5" s="196">
        <f t="shared" ref="E5:E12" si="0">D5/C5*100</f>
        <v>10.33834855116751</v>
      </c>
      <c r="F5" s="195">
        <f>район!C6</f>
        <v>299265.09999999998</v>
      </c>
      <c r="G5" s="195">
        <f>район!D6</f>
        <v>30939.06913</v>
      </c>
      <c r="H5" s="196">
        <f t="shared" ref="H5:H43" si="1">G5/F5*100</f>
        <v>10.33834855116751</v>
      </c>
    </row>
    <row r="6" spans="1:12" ht="41.25" customHeight="1">
      <c r="A6" s="80" t="s">
        <v>258</v>
      </c>
      <c r="B6" s="76">
        <v>10300</v>
      </c>
      <c r="C6" s="195">
        <f t="shared" ref="C6:C13" si="2">F6</f>
        <v>25111.324000000001</v>
      </c>
      <c r="D6" s="195">
        <f t="shared" ref="D6:D13" si="3">G6</f>
        <v>1960.7116499999997</v>
      </c>
      <c r="E6" s="196">
        <f t="shared" si="0"/>
        <v>7.8080775430240141</v>
      </c>
      <c r="F6" s="195">
        <f>район!C8</f>
        <v>25111.324000000001</v>
      </c>
      <c r="G6" s="195">
        <f>район!D8</f>
        <v>1960.7116499999997</v>
      </c>
      <c r="H6" s="196">
        <f t="shared" si="1"/>
        <v>7.8080775430240141</v>
      </c>
    </row>
    <row r="7" spans="1:12" ht="19.5" customHeight="1">
      <c r="A7" s="80" t="s">
        <v>174</v>
      </c>
      <c r="B7" s="76">
        <v>10500</v>
      </c>
      <c r="C7" s="195">
        <f t="shared" si="2"/>
        <v>66724</v>
      </c>
      <c r="D7" s="195">
        <f t="shared" si="3"/>
        <v>-19021.089680000001</v>
      </c>
      <c r="E7" s="196">
        <f t="shared" si="0"/>
        <v>-28.507118398177568</v>
      </c>
      <c r="F7" s="195">
        <f>район!C13</f>
        <v>66724</v>
      </c>
      <c r="G7" s="195">
        <f>район!D13</f>
        <v>-19021.089680000001</v>
      </c>
      <c r="H7" s="196">
        <f t="shared" si="1"/>
        <v>-28.507118398177568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431.28818999999999</v>
      </c>
      <c r="E8" s="196">
        <f t="shared" si="0"/>
        <v>4.1358668009205983</v>
      </c>
      <c r="F8" s="195">
        <f>SUM(район!C19)</f>
        <v>10428</v>
      </c>
      <c r="G8" s="195">
        <f>SUM(район!D19)</f>
        <v>431.28818999999999</v>
      </c>
      <c r="H8" s="196"/>
    </row>
    <row r="9" spans="1:12" ht="19.5" customHeight="1">
      <c r="A9" s="80" t="s">
        <v>259</v>
      </c>
      <c r="B9" s="76">
        <v>10604</v>
      </c>
      <c r="C9" s="195">
        <f t="shared" si="2"/>
        <v>3365</v>
      </c>
      <c r="D9" s="195">
        <f t="shared" si="3"/>
        <v>-52.507279999999994</v>
      </c>
      <c r="E9" s="196">
        <f t="shared" si="0"/>
        <v>-1.5603946508172362</v>
      </c>
      <c r="F9" s="195">
        <f>SUM(район!C20)</f>
        <v>3365</v>
      </c>
      <c r="G9" s="195">
        <f>район!D20</f>
        <v>-52.507279999999994</v>
      </c>
      <c r="H9" s="196">
        <f t="shared" si="1"/>
        <v>-1.5603946508172362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450.57195999999999</v>
      </c>
      <c r="E10" s="196">
        <f t="shared" si="0"/>
        <v>2.5581783909612219</v>
      </c>
      <c r="F10" s="195">
        <f>SUM(район!C23)</f>
        <v>17613</v>
      </c>
      <c r="G10" s="195">
        <f>SUM(район!D23)</f>
        <v>450.57195999999999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52.567</v>
      </c>
      <c r="E11" s="196">
        <f t="shared" si="0"/>
        <v>10.40930693069307</v>
      </c>
      <c r="F11" s="195">
        <f>район!C26</f>
        <v>505</v>
      </c>
      <c r="G11" s="195">
        <f>район!D26</f>
        <v>52.567</v>
      </c>
      <c r="H11" s="196">
        <f t="shared" si="1"/>
        <v>10.40930693069307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1195.13483</v>
      </c>
      <c r="E12" s="196">
        <f t="shared" si="0"/>
        <v>14.831655869942914</v>
      </c>
      <c r="F12" s="195">
        <f>район!C28</f>
        <v>8058</v>
      </c>
      <c r="G12" s="195">
        <f>район!D28</f>
        <v>1195.13483</v>
      </c>
      <c r="H12" s="196">
        <f t="shared" si="1"/>
        <v>14.831655869942914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63802.131999999998</v>
      </c>
      <c r="D14" s="194">
        <f>SUM(D15:D21)</f>
        <v>11628.905019999998</v>
      </c>
      <c r="E14" s="194">
        <f t="shared" ref="E14:E41" si="4">D14/C14*100</f>
        <v>18.226514781669049</v>
      </c>
      <c r="F14" s="194">
        <f>F15+F16+F17+F18+F20+F21+F19</f>
        <v>63802.131999999998</v>
      </c>
      <c r="G14" s="194">
        <f>G15+G16+G17+G18+G20+G21+G19</f>
        <v>11628.905019999998</v>
      </c>
      <c r="H14" s="194">
        <f t="shared" si="1"/>
        <v>18.226514781669049</v>
      </c>
    </row>
    <row r="15" spans="1:12" ht="52.5" customHeight="1">
      <c r="A15" s="80" t="s">
        <v>180</v>
      </c>
      <c r="B15" s="76">
        <v>11100</v>
      </c>
      <c r="C15" s="195">
        <f>F15</f>
        <v>13340</v>
      </c>
      <c r="D15" s="195">
        <f>G15</f>
        <v>5625.5142999999998</v>
      </c>
      <c r="E15" s="195">
        <f t="shared" si="4"/>
        <v>42.170272113943028</v>
      </c>
      <c r="F15" s="195">
        <f>район!C38</f>
        <v>13340</v>
      </c>
      <c r="G15" s="195">
        <f>район!D38</f>
        <v>5625.5142999999998</v>
      </c>
      <c r="H15" s="195">
        <f t="shared" si="1"/>
        <v>42.170272113943028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район!C48</f>
        <v>0</v>
      </c>
      <c r="G16" s="195">
        <f>район!D48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64.259770000000003</v>
      </c>
      <c r="E17" s="195">
        <f>D17/C17*100</f>
        <v>6.4259770000000005</v>
      </c>
      <c r="F17" s="195">
        <f>район!C50</f>
        <v>1000</v>
      </c>
      <c r="G17" s="195">
        <f>район!D50</f>
        <v>64.259770000000003</v>
      </c>
      <c r="H17" s="195">
        <f t="shared" si="1"/>
        <v>6.4259770000000005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451.86428000000001</v>
      </c>
      <c r="E18" s="195">
        <f t="shared" si="4"/>
        <v>3.6149142400000001</v>
      </c>
      <c r="F18" s="195">
        <f>район!C53</f>
        <v>12500</v>
      </c>
      <c r="G18" s="195">
        <f>район!D53</f>
        <v>451.86428000000001</v>
      </c>
      <c r="H18" s="195">
        <f t="shared" si="1"/>
        <v>3.6149142400000001</v>
      </c>
    </row>
    <row r="19" spans="1:10" ht="23.25" customHeight="1">
      <c r="A19" s="80" t="s">
        <v>231</v>
      </c>
      <c r="B19" s="76">
        <v>11500</v>
      </c>
      <c r="C19" s="195">
        <f t="shared" si="5"/>
        <v>0</v>
      </c>
      <c r="D19" s="195">
        <f t="shared" si="6"/>
        <v>4142.84573</v>
      </c>
      <c r="E19" s="195"/>
      <c r="F19" s="195">
        <f>район!C58</f>
        <v>0</v>
      </c>
      <c r="G19" s="195">
        <f>район!D66</f>
        <v>4142.84573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2500</v>
      </c>
      <c r="D20" s="195">
        <f t="shared" si="6"/>
        <v>1344.42094</v>
      </c>
      <c r="E20" s="195">
        <f t="shared" si="4"/>
        <v>53.776837599999993</v>
      </c>
      <c r="F20" s="195">
        <f>район!C60</f>
        <v>2500</v>
      </c>
      <c r="G20" s="195">
        <f>район!D60</f>
        <v>1344.42094</v>
      </c>
      <c r="H20" s="195">
        <f t="shared" si="1"/>
        <v>53.776837599999993</v>
      </c>
    </row>
    <row r="21" spans="1:10" ht="29.25" customHeight="1">
      <c r="A21" s="80" t="s">
        <v>185</v>
      </c>
      <c r="B21" s="76">
        <v>11700</v>
      </c>
      <c r="C21" s="195">
        <f t="shared" si="5"/>
        <v>34462.131999999998</v>
      </c>
      <c r="D21" s="195">
        <f t="shared" si="6"/>
        <v>0</v>
      </c>
      <c r="E21" s="195"/>
      <c r="F21" s="195">
        <f>район!C66</f>
        <v>34462.131999999998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494871.55599999998</v>
      </c>
      <c r="D23" s="402">
        <f>SUM(D4,D14,)</f>
        <v>27584.650819999995</v>
      </c>
      <c r="E23" s="194">
        <f t="shared" si="4"/>
        <v>5.5741031153546432</v>
      </c>
      <c r="F23" s="197">
        <f>SUM(F4,F14,)</f>
        <v>494871.55599999998</v>
      </c>
      <c r="G23" s="401">
        <f>SUM(G4,G14,G22)</f>
        <v>27584.650819999995</v>
      </c>
      <c r="H23" s="194">
        <f t="shared" si="1"/>
        <v>5.5741031153546432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район!C70</f>
        <v>979703.13679999998</v>
      </c>
      <c r="G24" s="197">
        <f>район!D70</f>
        <v>50776.544900000008</v>
      </c>
      <c r="H24" s="196">
        <f t="shared" si="1"/>
        <v>5.182850089247566</v>
      </c>
    </row>
    <row r="25" spans="1:10" ht="33" customHeight="1">
      <c r="A25" s="78" t="s">
        <v>277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398</v>
      </c>
      <c r="B26" s="385">
        <v>20800</v>
      </c>
      <c r="C26" s="388">
        <f>F26</f>
        <v>0</v>
      </c>
      <c r="D26" s="199">
        <f>район!D75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393</v>
      </c>
      <c r="B27" s="376">
        <v>21800</v>
      </c>
      <c r="C27" s="199">
        <v>0</v>
      </c>
      <c r="D27" s="199">
        <f>SUM(район!D76)</f>
        <v>0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242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район!C77</f>
        <v>0</v>
      </c>
      <c r="G28" s="196">
        <f>район!D77</f>
        <v>-81529.383990000002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1212096.21731</v>
      </c>
      <c r="D29" s="400">
        <f>D24+D23+D25+D27+D26</f>
        <v>-18983.141610000006</v>
      </c>
      <c r="E29" s="200">
        <f t="shared" si="4"/>
        <v>-1.5661414777887197</v>
      </c>
      <c r="F29" s="200">
        <f>F24+F23</f>
        <v>1474574.6927999998</v>
      </c>
      <c r="G29" s="400">
        <f>G24+G23+G26</f>
        <v>78361.195720000003</v>
      </c>
      <c r="H29" s="200">
        <f t="shared" si="1"/>
        <v>5.3141557428470199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170633.7836</v>
      </c>
      <c r="D31" s="257">
        <f>G31</f>
        <v>19489.318879999999</v>
      </c>
      <c r="E31" s="202">
        <f t="shared" si="4"/>
        <v>11.421723452893065</v>
      </c>
      <c r="F31" s="195">
        <f>район!C82</f>
        <v>170633.7836</v>
      </c>
      <c r="G31" s="202">
        <f>район!D82</f>
        <v>19489.318879999999</v>
      </c>
      <c r="H31" s="203">
        <f t="shared" si="1"/>
        <v>11.421723452893065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257.06689</v>
      </c>
      <c r="E32" s="202">
        <f t="shared" si="4"/>
        <v>7.3961184797307027</v>
      </c>
      <c r="F32" s="195">
        <f>район!C92</f>
        <v>3475.7</v>
      </c>
      <c r="G32" s="202">
        <f>район!D92</f>
        <v>257.06689</v>
      </c>
      <c r="H32" s="203">
        <f t="shared" si="1"/>
        <v>7.3961184797307027</v>
      </c>
    </row>
    <row r="33" spans="1:9" ht="33" customHeight="1">
      <c r="A33" s="80" t="s">
        <v>192</v>
      </c>
      <c r="B33" s="81" t="s">
        <v>47</v>
      </c>
      <c r="C33" s="257">
        <f t="shared" si="7"/>
        <v>12997.582</v>
      </c>
      <c r="D33" s="257">
        <f t="shared" si="8"/>
        <v>1176.8209400000001</v>
      </c>
      <c r="E33" s="202">
        <f t="shared" si="4"/>
        <v>9.0541528416593184</v>
      </c>
      <c r="F33" s="195">
        <f>район!C94</f>
        <v>12997.582</v>
      </c>
      <c r="G33" s="202">
        <f>район!D94</f>
        <v>1176.8209400000001</v>
      </c>
      <c r="H33" s="203">
        <f t="shared" si="1"/>
        <v>9.0541528416593184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район!C99</f>
        <v>224267.09628</v>
      </c>
      <c r="G34" s="202">
        <f>район!D99</f>
        <v>13233.293010000001</v>
      </c>
      <c r="H34" s="203">
        <f t="shared" si="1"/>
        <v>5.9006841527381644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район!C120</f>
        <v>223866.30557999999</v>
      </c>
      <c r="G35" s="202">
        <f>район!D120</f>
        <v>3611.2099199999998</v>
      </c>
      <c r="H35" s="203">
        <f t="shared" si="1"/>
        <v>1.6131100706039534</v>
      </c>
    </row>
    <row r="36" spans="1:9" ht="30" customHeight="1">
      <c r="A36" s="80" t="s">
        <v>195</v>
      </c>
      <c r="B36" s="81" t="s">
        <v>73</v>
      </c>
      <c r="C36" s="199">
        <f>F36</f>
        <v>0</v>
      </c>
      <c r="D36" s="199">
        <f>G36</f>
        <v>0</v>
      </c>
      <c r="E36" s="202" t="e">
        <f t="shared" si="4"/>
        <v>#DIV/0!</v>
      </c>
      <c r="F36" s="195">
        <f>район!C138</f>
        <v>0</v>
      </c>
      <c r="G36" s="202">
        <f>район!D138</f>
        <v>0</v>
      </c>
      <c r="H36" s="203" t="e">
        <f t="shared" si="1"/>
        <v>#DIV/0!</v>
      </c>
    </row>
    <row r="37" spans="1:9" ht="30" customHeight="1">
      <c r="A37" s="80" t="s">
        <v>196</v>
      </c>
      <c r="B37" s="81" t="s">
        <v>75</v>
      </c>
      <c r="C37" s="199">
        <f>F37</f>
        <v>638797.53106999991</v>
      </c>
      <c r="D37" s="199">
        <f>G37</f>
        <v>112522.7576</v>
      </c>
      <c r="E37" s="202">
        <f t="shared" si="4"/>
        <v>17.614776533578944</v>
      </c>
      <c r="F37" s="195">
        <f>район!C143</f>
        <v>638797.53106999991</v>
      </c>
      <c r="G37" s="202">
        <f>район!D143</f>
        <v>112522.7576</v>
      </c>
      <c r="H37" s="203">
        <f t="shared" si="1"/>
        <v>17.614776533578944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район!C166</f>
        <v>94537.759000000005</v>
      </c>
      <c r="G38" s="202">
        <f>район!D166</f>
        <v>13238.912549999999</v>
      </c>
      <c r="H38" s="203">
        <f t="shared" si="1"/>
        <v>14.003835811255055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район!C175</f>
        <v>65812.745269999999</v>
      </c>
      <c r="G39" s="202">
        <f>район!D175</f>
        <v>8618.4553199999991</v>
      </c>
      <c r="H39" s="203">
        <f t="shared" si="1"/>
        <v>13.09541986835888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район!C187</f>
        <v>40186.19</v>
      </c>
      <c r="G40" s="202">
        <f>район!D187</f>
        <v>3967.94</v>
      </c>
      <c r="H40" s="203">
        <f t="shared" si="1"/>
        <v>9.8738895127903383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246</v>
      </c>
      <c r="D52" s="558"/>
      <c r="E52" s="558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3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4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5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8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9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10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1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91" t="s">
        <v>126</v>
      </c>
      <c r="AE1" s="591"/>
      <c r="AF1" s="591"/>
      <c r="AG1" s="151"/>
      <c r="AH1" s="151"/>
      <c r="AI1" s="151"/>
      <c r="AJ1" s="586"/>
      <c r="AK1" s="586"/>
      <c r="AL1" s="586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86"/>
      <c r="AK2" s="586"/>
      <c r="AL2" s="586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96" t="s">
        <v>128</v>
      </c>
      <c r="AE3" s="596"/>
      <c r="AF3" s="596"/>
      <c r="AG3" s="153"/>
      <c r="AH3" s="153"/>
      <c r="AI3" s="153"/>
      <c r="AJ3" s="590"/>
      <c r="AK3" s="590"/>
      <c r="AL3" s="590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94" t="s">
        <v>129</v>
      </c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4"/>
      <c r="X4" s="594"/>
      <c r="Y4" s="594"/>
      <c r="Z4" s="594"/>
      <c r="AA4" s="594"/>
      <c r="AB4" s="594"/>
      <c r="AC4" s="594"/>
      <c r="AD4" s="594"/>
      <c r="AE4" s="594"/>
      <c r="AF4" s="594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92" t="s">
        <v>422</v>
      </c>
      <c r="C5" s="592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  <c r="Z5" s="592"/>
      <c r="AA5" s="592"/>
      <c r="AB5" s="592"/>
      <c r="AC5" s="592"/>
      <c r="AD5" s="592"/>
      <c r="AE5" s="592"/>
      <c r="AF5" s="592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93"/>
      <c r="X6" s="593"/>
      <c r="Y6" s="593"/>
      <c r="Z6" s="593"/>
      <c r="AA6" s="593"/>
      <c r="AB6" s="593"/>
      <c r="AC6" s="593"/>
      <c r="AD6" s="593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71" t="s">
        <v>130</v>
      </c>
      <c r="B7" s="571" t="s">
        <v>131</v>
      </c>
      <c r="C7" s="562" t="s">
        <v>132</v>
      </c>
      <c r="D7" s="563"/>
      <c r="E7" s="564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62" t="s">
        <v>134</v>
      </c>
      <c r="DN7" s="563"/>
      <c r="DO7" s="564"/>
      <c r="DP7" s="562"/>
      <c r="DQ7" s="563"/>
      <c r="DR7" s="563"/>
      <c r="DS7" s="563"/>
      <c r="DT7" s="563"/>
      <c r="DU7" s="563"/>
      <c r="DV7" s="563"/>
      <c r="DW7" s="563"/>
      <c r="DX7" s="563"/>
      <c r="DY7" s="563"/>
      <c r="DZ7" s="563"/>
      <c r="EA7" s="563"/>
      <c r="EB7" s="563"/>
      <c r="EC7" s="563"/>
      <c r="ED7" s="563"/>
      <c r="EE7" s="563"/>
      <c r="EF7" s="563"/>
      <c r="EG7" s="563"/>
      <c r="EH7" s="563"/>
      <c r="EI7" s="563"/>
      <c r="EJ7" s="563"/>
      <c r="EK7" s="563"/>
      <c r="EL7" s="563"/>
      <c r="EM7" s="563"/>
      <c r="EN7" s="563"/>
      <c r="EO7" s="563"/>
      <c r="EP7" s="563"/>
      <c r="EQ7" s="563"/>
      <c r="ER7" s="563"/>
      <c r="ES7" s="563"/>
      <c r="ET7" s="563"/>
      <c r="EU7" s="563"/>
      <c r="EV7" s="563"/>
      <c r="EW7" s="563"/>
      <c r="EX7" s="563"/>
      <c r="EY7" s="563"/>
      <c r="EZ7" s="563"/>
      <c r="FA7" s="563"/>
      <c r="FB7" s="564"/>
      <c r="FC7" s="562" t="s">
        <v>135</v>
      </c>
      <c r="FD7" s="563"/>
      <c r="FE7" s="564"/>
    </row>
    <row r="8" spans="1:165" s="157" customFormat="1" ht="15" customHeight="1">
      <c r="A8" s="571"/>
      <c r="B8" s="571"/>
      <c r="C8" s="565"/>
      <c r="D8" s="566"/>
      <c r="E8" s="567"/>
      <c r="F8" s="565" t="s">
        <v>136</v>
      </c>
      <c r="G8" s="566"/>
      <c r="H8" s="567"/>
      <c r="I8" s="383"/>
      <c r="J8" s="383"/>
      <c r="K8" s="383"/>
      <c r="L8" s="587" t="s">
        <v>137</v>
      </c>
      <c r="M8" s="588"/>
      <c r="N8" s="588"/>
      <c r="O8" s="588"/>
      <c r="P8" s="588"/>
      <c r="Q8" s="588"/>
      <c r="R8" s="588"/>
      <c r="S8" s="588"/>
      <c r="T8" s="588"/>
      <c r="U8" s="588"/>
      <c r="V8" s="588"/>
      <c r="W8" s="588"/>
      <c r="X8" s="588"/>
      <c r="Y8" s="588"/>
      <c r="Z8" s="588"/>
      <c r="AA8" s="588"/>
      <c r="AB8" s="588"/>
      <c r="AC8" s="588"/>
      <c r="AD8" s="588"/>
      <c r="AE8" s="588"/>
      <c r="AF8" s="588"/>
      <c r="AG8" s="588"/>
      <c r="AH8" s="588"/>
      <c r="AI8" s="588"/>
      <c r="AJ8" s="588"/>
      <c r="AK8" s="588"/>
      <c r="AL8" s="588"/>
      <c r="AM8" s="588"/>
      <c r="AN8" s="588"/>
      <c r="AO8" s="588"/>
      <c r="AP8" s="588"/>
      <c r="AQ8" s="588"/>
      <c r="AR8" s="588"/>
      <c r="AS8" s="588"/>
      <c r="AT8" s="588"/>
      <c r="AU8" s="588"/>
      <c r="AV8" s="588"/>
      <c r="AW8" s="588"/>
      <c r="AX8" s="588"/>
      <c r="AY8" s="588"/>
      <c r="AZ8" s="588"/>
      <c r="BA8" s="588"/>
      <c r="BB8" s="588"/>
      <c r="BC8" s="588"/>
      <c r="BD8" s="589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71" t="s">
        <v>138</v>
      </c>
      <c r="CG8" s="571"/>
      <c r="CH8" s="571"/>
      <c r="CI8" s="568" t="s">
        <v>137</v>
      </c>
      <c r="CJ8" s="569"/>
      <c r="CK8" s="569"/>
      <c r="CL8" s="569"/>
      <c r="CM8" s="569"/>
      <c r="CN8" s="569"/>
      <c r="CO8" s="569"/>
      <c r="CP8" s="569"/>
      <c r="CQ8" s="569"/>
      <c r="CR8" s="569"/>
      <c r="CS8" s="569"/>
      <c r="CT8" s="569"/>
      <c r="CU8" s="277"/>
      <c r="CV8" s="277"/>
      <c r="CW8" s="277"/>
      <c r="CX8" s="277"/>
      <c r="CY8" s="277"/>
      <c r="CZ8" s="277"/>
      <c r="DA8" s="278"/>
      <c r="DB8" s="278"/>
      <c r="DC8" s="279"/>
      <c r="DD8" s="565" t="s">
        <v>139</v>
      </c>
      <c r="DE8" s="566"/>
      <c r="DF8" s="567"/>
      <c r="DG8" s="597"/>
      <c r="DH8" s="598"/>
      <c r="DI8" s="599"/>
      <c r="DJ8" s="597"/>
      <c r="DK8" s="598"/>
      <c r="DL8" s="599"/>
      <c r="DM8" s="565"/>
      <c r="DN8" s="566"/>
      <c r="DO8" s="567"/>
      <c r="DP8" s="565" t="s">
        <v>137</v>
      </c>
      <c r="DQ8" s="566"/>
      <c r="DR8" s="566"/>
      <c r="DS8" s="566"/>
      <c r="DT8" s="566"/>
      <c r="DU8" s="566"/>
      <c r="DV8" s="566"/>
      <c r="DW8" s="566"/>
      <c r="DX8" s="566"/>
      <c r="DY8" s="566"/>
      <c r="DZ8" s="566"/>
      <c r="EA8" s="566"/>
      <c r="EB8" s="566"/>
      <c r="EC8" s="566"/>
      <c r="ED8" s="566"/>
      <c r="EE8" s="566"/>
      <c r="EF8" s="566"/>
      <c r="EG8" s="566"/>
      <c r="EH8" s="566"/>
      <c r="EI8" s="566"/>
      <c r="EJ8" s="566"/>
      <c r="EK8" s="566"/>
      <c r="EL8" s="566"/>
      <c r="EM8" s="566"/>
      <c r="EN8" s="566"/>
      <c r="EO8" s="566"/>
      <c r="EP8" s="566"/>
      <c r="EQ8" s="566"/>
      <c r="ER8" s="566"/>
      <c r="ES8" s="566"/>
      <c r="ET8" s="566"/>
      <c r="EU8" s="566"/>
      <c r="EV8" s="566"/>
      <c r="EW8" s="566"/>
      <c r="EX8" s="566"/>
      <c r="EY8" s="566"/>
      <c r="EZ8" s="566"/>
      <c r="FA8" s="566"/>
      <c r="FB8" s="567"/>
      <c r="FC8" s="565"/>
      <c r="FD8" s="566"/>
      <c r="FE8" s="567"/>
    </row>
    <row r="9" spans="1:165" s="157" customFormat="1" ht="15" customHeight="1">
      <c r="A9" s="571"/>
      <c r="B9" s="571"/>
      <c r="C9" s="565"/>
      <c r="D9" s="566"/>
      <c r="E9" s="567"/>
      <c r="F9" s="565"/>
      <c r="G9" s="566"/>
      <c r="H9" s="567"/>
      <c r="I9" s="383"/>
      <c r="J9" s="383"/>
      <c r="K9" s="383"/>
      <c r="L9" s="562" t="s">
        <v>140</v>
      </c>
      <c r="M9" s="563"/>
      <c r="N9" s="564"/>
      <c r="O9" s="390"/>
      <c r="P9" s="390"/>
      <c r="Q9" s="390"/>
      <c r="R9" s="562" t="s">
        <v>267</v>
      </c>
      <c r="S9" s="563"/>
      <c r="T9" s="564"/>
      <c r="U9" s="562" t="s">
        <v>270</v>
      </c>
      <c r="V9" s="563"/>
      <c r="W9" s="564"/>
      <c r="X9" s="562" t="s">
        <v>268</v>
      </c>
      <c r="Y9" s="563"/>
      <c r="Z9" s="564"/>
      <c r="AA9" s="562" t="s">
        <v>269</v>
      </c>
      <c r="AB9" s="563"/>
      <c r="AC9" s="564"/>
      <c r="AD9" s="562" t="s">
        <v>141</v>
      </c>
      <c r="AE9" s="563"/>
      <c r="AF9" s="564"/>
      <c r="AG9" s="562" t="s">
        <v>142</v>
      </c>
      <c r="AH9" s="563"/>
      <c r="AI9" s="564"/>
      <c r="AJ9" s="562" t="s">
        <v>143</v>
      </c>
      <c r="AK9" s="563"/>
      <c r="AL9" s="564"/>
      <c r="AM9" s="571" t="s">
        <v>144</v>
      </c>
      <c r="AN9" s="571"/>
      <c r="AO9" s="571"/>
      <c r="AP9" s="562" t="s">
        <v>235</v>
      </c>
      <c r="AQ9" s="563"/>
      <c r="AR9" s="564"/>
      <c r="AS9" s="562" t="s">
        <v>145</v>
      </c>
      <c r="AT9" s="563"/>
      <c r="AU9" s="564"/>
      <c r="AV9" s="562" t="s">
        <v>315</v>
      </c>
      <c r="AW9" s="563"/>
      <c r="AX9" s="564"/>
      <c r="AY9" s="562" t="s">
        <v>146</v>
      </c>
      <c r="AZ9" s="563"/>
      <c r="BA9" s="564"/>
      <c r="BB9" s="562" t="s">
        <v>147</v>
      </c>
      <c r="BC9" s="563"/>
      <c r="BD9" s="564"/>
      <c r="BE9" s="562" t="s">
        <v>237</v>
      </c>
      <c r="BF9" s="563"/>
      <c r="BG9" s="564"/>
      <c r="BH9" s="562" t="s">
        <v>325</v>
      </c>
      <c r="BI9" s="563"/>
      <c r="BJ9" s="564"/>
      <c r="BK9" s="562" t="s">
        <v>386</v>
      </c>
      <c r="BL9" s="563"/>
      <c r="BM9" s="564"/>
      <c r="BN9" s="562" t="s">
        <v>148</v>
      </c>
      <c r="BO9" s="563"/>
      <c r="BP9" s="564"/>
      <c r="BQ9" s="562" t="s">
        <v>260</v>
      </c>
      <c r="BR9" s="563"/>
      <c r="BS9" s="564"/>
      <c r="BT9" s="562" t="s">
        <v>233</v>
      </c>
      <c r="BU9" s="563"/>
      <c r="BV9" s="564"/>
      <c r="BW9" s="562" t="s">
        <v>149</v>
      </c>
      <c r="BX9" s="563"/>
      <c r="BY9" s="564"/>
      <c r="BZ9" s="562" t="s">
        <v>150</v>
      </c>
      <c r="CA9" s="563"/>
      <c r="CB9" s="564"/>
      <c r="CC9" s="565" t="s">
        <v>151</v>
      </c>
      <c r="CD9" s="566"/>
      <c r="CE9" s="566"/>
      <c r="CF9" s="571"/>
      <c r="CG9" s="571"/>
      <c r="CH9" s="571"/>
      <c r="CI9" s="562" t="s">
        <v>316</v>
      </c>
      <c r="CJ9" s="563"/>
      <c r="CK9" s="564"/>
      <c r="CL9" s="562" t="s">
        <v>317</v>
      </c>
      <c r="CM9" s="563"/>
      <c r="CN9" s="564"/>
      <c r="CO9" s="562" t="s">
        <v>152</v>
      </c>
      <c r="CP9" s="563"/>
      <c r="CQ9" s="564"/>
      <c r="CR9" s="562" t="s">
        <v>153</v>
      </c>
      <c r="CS9" s="563"/>
      <c r="CT9" s="564"/>
      <c r="CU9" s="562" t="s">
        <v>21</v>
      </c>
      <c r="CV9" s="563"/>
      <c r="CW9" s="564"/>
      <c r="CX9" s="562" t="s">
        <v>277</v>
      </c>
      <c r="CY9" s="563"/>
      <c r="CZ9" s="564"/>
      <c r="DA9" s="562" t="s">
        <v>318</v>
      </c>
      <c r="DB9" s="563"/>
      <c r="DC9" s="564"/>
      <c r="DD9" s="565"/>
      <c r="DE9" s="566"/>
      <c r="DF9" s="567"/>
      <c r="DG9" s="562" t="s">
        <v>248</v>
      </c>
      <c r="DH9" s="563"/>
      <c r="DI9" s="564"/>
      <c r="DJ9" s="571" t="s">
        <v>154</v>
      </c>
      <c r="DK9" s="571"/>
      <c r="DL9" s="571"/>
      <c r="DM9" s="565"/>
      <c r="DN9" s="566"/>
      <c r="DO9" s="567"/>
      <c r="DP9" s="572" t="s">
        <v>155</v>
      </c>
      <c r="DQ9" s="573"/>
      <c r="DR9" s="574"/>
      <c r="DS9" s="581" t="s">
        <v>133</v>
      </c>
      <c r="DT9" s="582"/>
      <c r="DU9" s="582"/>
      <c r="DV9" s="582"/>
      <c r="DW9" s="582"/>
      <c r="DX9" s="582"/>
      <c r="DY9" s="582"/>
      <c r="DZ9" s="582"/>
      <c r="EA9" s="582"/>
      <c r="EB9" s="582"/>
      <c r="EC9" s="582"/>
      <c r="ED9" s="583"/>
      <c r="EE9" s="572" t="s">
        <v>156</v>
      </c>
      <c r="EF9" s="573"/>
      <c r="EG9" s="574"/>
      <c r="EH9" s="572" t="s">
        <v>157</v>
      </c>
      <c r="EI9" s="573"/>
      <c r="EJ9" s="574"/>
      <c r="EK9" s="572" t="s">
        <v>158</v>
      </c>
      <c r="EL9" s="573"/>
      <c r="EM9" s="574"/>
      <c r="EN9" s="572" t="s">
        <v>159</v>
      </c>
      <c r="EO9" s="573"/>
      <c r="EP9" s="574"/>
      <c r="EQ9" s="562" t="s">
        <v>271</v>
      </c>
      <c r="ER9" s="563"/>
      <c r="ES9" s="564"/>
      <c r="ET9" s="562" t="s">
        <v>160</v>
      </c>
      <c r="EU9" s="563"/>
      <c r="EV9" s="564"/>
      <c r="EW9" s="562" t="s">
        <v>303</v>
      </c>
      <c r="EX9" s="563"/>
      <c r="EY9" s="564"/>
      <c r="EZ9" s="571" t="s">
        <v>273</v>
      </c>
      <c r="FA9" s="571"/>
      <c r="FB9" s="571"/>
      <c r="FC9" s="565"/>
      <c r="FD9" s="566"/>
      <c r="FE9" s="567"/>
    </row>
    <row r="10" spans="1:165" s="157" customFormat="1" ht="62.25" customHeight="1">
      <c r="A10" s="571"/>
      <c r="B10" s="571"/>
      <c r="C10" s="565"/>
      <c r="D10" s="566"/>
      <c r="E10" s="567"/>
      <c r="F10" s="565"/>
      <c r="G10" s="566"/>
      <c r="H10" s="567"/>
      <c r="I10" s="383"/>
      <c r="J10" s="383"/>
      <c r="K10" s="383"/>
      <c r="L10" s="565"/>
      <c r="M10" s="566"/>
      <c r="N10" s="567"/>
      <c r="O10" s="391"/>
      <c r="P10" s="391"/>
      <c r="Q10" s="391"/>
      <c r="R10" s="565"/>
      <c r="S10" s="566"/>
      <c r="T10" s="567"/>
      <c r="U10" s="565"/>
      <c r="V10" s="566"/>
      <c r="W10" s="567"/>
      <c r="X10" s="565"/>
      <c r="Y10" s="566"/>
      <c r="Z10" s="567"/>
      <c r="AA10" s="565"/>
      <c r="AB10" s="566"/>
      <c r="AC10" s="567"/>
      <c r="AD10" s="565"/>
      <c r="AE10" s="566"/>
      <c r="AF10" s="567"/>
      <c r="AG10" s="565"/>
      <c r="AH10" s="566"/>
      <c r="AI10" s="567"/>
      <c r="AJ10" s="565"/>
      <c r="AK10" s="566"/>
      <c r="AL10" s="567"/>
      <c r="AM10" s="571"/>
      <c r="AN10" s="571"/>
      <c r="AO10" s="571"/>
      <c r="AP10" s="565"/>
      <c r="AQ10" s="566"/>
      <c r="AR10" s="567"/>
      <c r="AS10" s="565"/>
      <c r="AT10" s="566"/>
      <c r="AU10" s="567"/>
      <c r="AV10" s="565"/>
      <c r="AW10" s="566"/>
      <c r="AX10" s="567"/>
      <c r="AY10" s="565"/>
      <c r="AZ10" s="566"/>
      <c r="BA10" s="567"/>
      <c r="BB10" s="565"/>
      <c r="BC10" s="566"/>
      <c r="BD10" s="567"/>
      <c r="BE10" s="565"/>
      <c r="BF10" s="566"/>
      <c r="BG10" s="567"/>
      <c r="BH10" s="565"/>
      <c r="BI10" s="566"/>
      <c r="BJ10" s="567"/>
      <c r="BK10" s="565"/>
      <c r="BL10" s="566"/>
      <c r="BM10" s="567"/>
      <c r="BN10" s="565"/>
      <c r="BO10" s="566"/>
      <c r="BP10" s="567"/>
      <c r="BQ10" s="565"/>
      <c r="BR10" s="566"/>
      <c r="BS10" s="567"/>
      <c r="BT10" s="565"/>
      <c r="BU10" s="566"/>
      <c r="BV10" s="567"/>
      <c r="BW10" s="565"/>
      <c r="BX10" s="566"/>
      <c r="BY10" s="567"/>
      <c r="BZ10" s="565"/>
      <c r="CA10" s="566"/>
      <c r="CB10" s="567"/>
      <c r="CC10" s="565"/>
      <c r="CD10" s="566"/>
      <c r="CE10" s="566"/>
      <c r="CF10" s="571"/>
      <c r="CG10" s="571"/>
      <c r="CH10" s="571"/>
      <c r="CI10" s="565"/>
      <c r="CJ10" s="566"/>
      <c r="CK10" s="567"/>
      <c r="CL10" s="565"/>
      <c r="CM10" s="566"/>
      <c r="CN10" s="567"/>
      <c r="CO10" s="565"/>
      <c r="CP10" s="566"/>
      <c r="CQ10" s="567"/>
      <c r="CR10" s="565"/>
      <c r="CS10" s="566"/>
      <c r="CT10" s="567"/>
      <c r="CU10" s="565"/>
      <c r="CV10" s="566"/>
      <c r="CW10" s="567"/>
      <c r="CX10" s="565"/>
      <c r="CY10" s="566"/>
      <c r="CZ10" s="567"/>
      <c r="DA10" s="565"/>
      <c r="DB10" s="566"/>
      <c r="DC10" s="567"/>
      <c r="DD10" s="565"/>
      <c r="DE10" s="566"/>
      <c r="DF10" s="567"/>
      <c r="DG10" s="565"/>
      <c r="DH10" s="566"/>
      <c r="DI10" s="567"/>
      <c r="DJ10" s="571"/>
      <c r="DK10" s="571"/>
      <c r="DL10" s="571"/>
      <c r="DM10" s="565"/>
      <c r="DN10" s="566"/>
      <c r="DO10" s="567"/>
      <c r="DP10" s="575"/>
      <c r="DQ10" s="576"/>
      <c r="DR10" s="577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575"/>
      <c r="EF10" s="576"/>
      <c r="EG10" s="577"/>
      <c r="EH10" s="575"/>
      <c r="EI10" s="576"/>
      <c r="EJ10" s="577"/>
      <c r="EK10" s="575"/>
      <c r="EL10" s="576"/>
      <c r="EM10" s="577"/>
      <c r="EN10" s="575"/>
      <c r="EO10" s="576"/>
      <c r="EP10" s="577"/>
      <c r="EQ10" s="565"/>
      <c r="ER10" s="566"/>
      <c r="ES10" s="567"/>
      <c r="ET10" s="565"/>
      <c r="EU10" s="566"/>
      <c r="EV10" s="567"/>
      <c r="EW10" s="565"/>
      <c r="EX10" s="566"/>
      <c r="EY10" s="567"/>
      <c r="EZ10" s="571"/>
      <c r="FA10" s="571"/>
      <c r="FB10" s="571"/>
      <c r="FC10" s="565"/>
      <c r="FD10" s="566"/>
      <c r="FE10" s="567"/>
    </row>
    <row r="11" spans="1:165" s="157" customFormat="1" ht="109.5" customHeight="1">
      <c r="A11" s="571"/>
      <c r="B11" s="571"/>
      <c r="C11" s="568"/>
      <c r="D11" s="569"/>
      <c r="E11" s="595"/>
      <c r="F11" s="568"/>
      <c r="G11" s="569"/>
      <c r="H11" s="570"/>
      <c r="I11" s="384"/>
      <c r="J11" s="384"/>
      <c r="K11" s="384"/>
      <c r="L11" s="568"/>
      <c r="M11" s="569"/>
      <c r="N11" s="570"/>
      <c r="O11" s="392"/>
      <c r="P11" s="392"/>
      <c r="Q11" s="392"/>
      <c r="R11" s="568"/>
      <c r="S11" s="569"/>
      <c r="T11" s="570"/>
      <c r="U11" s="568"/>
      <c r="V11" s="569"/>
      <c r="W11" s="570"/>
      <c r="X11" s="568"/>
      <c r="Y11" s="569"/>
      <c r="Z11" s="570"/>
      <c r="AA11" s="568"/>
      <c r="AB11" s="569"/>
      <c r="AC11" s="570"/>
      <c r="AD11" s="568"/>
      <c r="AE11" s="569"/>
      <c r="AF11" s="570"/>
      <c r="AG11" s="568"/>
      <c r="AH11" s="569"/>
      <c r="AI11" s="570"/>
      <c r="AJ11" s="568"/>
      <c r="AK11" s="569"/>
      <c r="AL11" s="570"/>
      <c r="AM11" s="571"/>
      <c r="AN11" s="571"/>
      <c r="AO11" s="571"/>
      <c r="AP11" s="568"/>
      <c r="AQ11" s="569"/>
      <c r="AR11" s="570"/>
      <c r="AS11" s="568"/>
      <c r="AT11" s="569"/>
      <c r="AU11" s="570"/>
      <c r="AV11" s="568"/>
      <c r="AW11" s="569"/>
      <c r="AX11" s="570"/>
      <c r="AY11" s="568"/>
      <c r="AZ11" s="569"/>
      <c r="BA11" s="570"/>
      <c r="BB11" s="568"/>
      <c r="BC11" s="569"/>
      <c r="BD11" s="570"/>
      <c r="BE11" s="568"/>
      <c r="BF11" s="569"/>
      <c r="BG11" s="570"/>
      <c r="BH11" s="568"/>
      <c r="BI11" s="569"/>
      <c r="BJ11" s="570"/>
      <c r="BK11" s="568"/>
      <c r="BL11" s="569"/>
      <c r="BM11" s="570"/>
      <c r="BN11" s="568"/>
      <c r="BO11" s="569"/>
      <c r="BP11" s="570"/>
      <c r="BQ11" s="568"/>
      <c r="BR11" s="569"/>
      <c r="BS11" s="570"/>
      <c r="BT11" s="568"/>
      <c r="BU11" s="569"/>
      <c r="BV11" s="570"/>
      <c r="BW11" s="568"/>
      <c r="BX11" s="569"/>
      <c r="BY11" s="570"/>
      <c r="BZ11" s="568"/>
      <c r="CA11" s="569"/>
      <c r="CB11" s="570"/>
      <c r="CC11" s="568"/>
      <c r="CD11" s="569"/>
      <c r="CE11" s="569"/>
      <c r="CF11" s="571"/>
      <c r="CG11" s="571"/>
      <c r="CH11" s="571"/>
      <c r="CI11" s="568"/>
      <c r="CJ11" s="569"/>
      <c r="CK11" s="570"/>
      <c r="CL11" s="568"/>
      <c r="CM11" s="569"/>
      <c r="CN11" s="570"/>
      <c r="CO11" s="568"/>
      <c r="CP11" s="569"/>
      <c r="CQ11" s="570"/>
      <c r="CR11" s="568"/>
      <c r="CS11" s="569"/>
      <c r="CT11" s="570"/>
      <c r="CU11" s="568"/>
      <c r="CV11" s="569"/>
      <c r="CW11" s="570"/>
      <c r="CX11" s="568"/>
      <c r="CY11" s="569"/>
      <c r="CZ11" s="570"/>
      <c r="DA11" s="568"/>
      <c r="DB11" s="569"/>
      <c r="DC11" s="570"/>
      <c r="DD11" s="568"/>
      <c r="DE11" s="569"/>
      <c r="DF11" s="570"/>
      <c r="DG11" s="568"/>
      <c r="DH11" s="569"/>
      <c r="DI11" s="570"/>
      <c r="DJ11" s="571"/>
      <c r="DK11" s="571"/>
      <c r="DL11" s="571"/>
      <c r="DM11" s="568"/>
      <c r="DN11" s="569"/>
      <c r="DO11" s="570"/>
      <c r="DP11" s="578"/>
      <c r="DQ11" s="579"/>
      <c r="DR11" s="580"/>
      <c r="DS11" s="578" t="s">
        <v>161</v>
      </c>
      <c r="DT11" s="579"/>
      <c r="DU11" s="580"/>
      <c r="DV11" s="581" t="s">
        <v>162</v>
      </c>
      <c r="DW11" s="582"/>
      <c r="DX11" s="583"/>
      <c r="DY11" s="578" t="s">
        <v>163</v>
      </c>
      <c r="DZ11" s="579"/>
      <c r="EA11" s="580"/>
      <c r="EB11" s="578" t="s">
        <v>230</v>
      </c>
      <c r="EC11" s="579"/>
      <c r="ED11" s="580"/>
      <c r="EE11" s="578"/>
      <c r="EF11" s="579"/>
      <c r="EG11" s="580"/>
      <c r="EH11" s="578"/>
      <c r="EI11" s="579"/>
      <c r="EJ11" s="580"/>
      <c r="EK11" s="578"/>
      <c r="EL11" s="579"/>
      <c r="EM11" s="580"/>
      <c r="EN11" s="578"/>
      <c r="EO11" s="579"/>
      <c r="EP11" s="580"/>
      <c r="EQ11" s="568"/>
      <c r="ER11" s="569"/>
      <c r="ES11" s="570"/>
      <c r="ET11" s="568"/>
      <c r="EU11" s="569"/>
      <c r="EV11" s="570"/>
      <c r="EW11" s="568"/>
      <c r="EX11" s="569"/>
      <c r="EY11" s="570"/>
      <c r="EZ11" s="571"/>
      <c r="FA11" s="571"/>
      <c r="FB11" s="571"/>
      <c r="FC11" s="568"/>
      <c r="FD11" s="569"/>
      <c r="FE11" s="570"/>
      <c r="FG11" s="158"/>
      <c r="FH11" s="158"/>
      <c r="FI11" s="158"/>
    </row>
    <row r="12" spans="1:165" s="157" customFormat="1" ht="42.75" customHeight="1">
      <c r="A12" s="571"/>
      <c r="B12" s="571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278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279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280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281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282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283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284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285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286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287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288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289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290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291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292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293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84" t="s">
        <v>168</v>
      </c>
      <c r="B31" s="585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2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3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5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8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9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12"/>
    </customSheetView>
  </customSheetViews>
  <mergeCells count="69"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CU9:CW11"/>
    <mergeCell ref="DA9:DC11"/>
    <mergeCell ref="DJ9:DL11"/>
    <mergeCell ref="EH9:EJ11"/>
    <mergeCell ref="DS11:DU11"/>
    <mergeCell ref="EB11:ED11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96"/>
  <sheetViews>
    <sheetView tabSelected="1" view="pageBreakPreview" topLeftCell="A52" zoomScale="62" zoomScaleSheetLayoutView="62" workbookViewId="0">
      <selection activeCell="G60" sqref="G60"/>
    </sheetView>
  </sheetViews>
  <sheetFormatPr defaultRowHeight="26.25"/>
  <cols>
    <col min="1" max="1" width="21" style="553" customWidth="1"/>
    <col min="2" max="2" width="83.28515625" style="496" customWidth="1"/>
    <col min="3" max="3" width="35.85546875" style="499" customWidth="1"/>
    <col min="4" max="4" width="30.5703125" style="499" customWidth="1"/>
    <col min="5" max="5" width="25.7109375" style="499" customWidth="1"/>
    <col min="6" max="6" width="26.85546875" style="499" customWidth="1"/>
    <col min="7" max="7" width="23.42578125" style="499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34" t="s">
        <v>437</v>
      </c>
      <c r="B1" s="404"/>
      <c r="C1" s="404"/>
      <c r="D1" s="404"/>
      <c r="E1" s="404"/>
      <c r="F1" s="404"/>
      <c r="G1" s="404"/>
    </row>
    <row r="2" spans="1:7" thickBot="1">
      <c r="A2" s="535" t="s">
        <v>551</v>
      </c>
      <c r="B2" s="404"/>
      <c r="C2" s="404"/>
      <c r="D2" s="404"/>
      <c r="E2" s="404"/>
      <c r="F2" s="404"/>
      <c r="G2" s="404"/>
    </row>
    <row r="3" spans="1:7" thickBot="1">
      <c r="A3" s="536"/>
      <c r="B3" s="405"/>
      <c r="C3" s="406" t="s">
        <v>549</v>
      </c>
      <c r="D3" s="407"/>
      <c r="E3" s="408"/>
      <c r="F3" s="409" t="s">
        <v>550</v>
      </c>
      <c r="G3" s="410"/>
    </row>
    <row r="4" spans="1:7" s="403" customFormat="1" ht="71.25" customHeight="1">
      <c r="A4" s="537" t="s">
        <v>438</v>
      </c>
      <c r="B4" s="411" t="s">
        <v>505</v>
      </c>
      <c r="C4" s="412" t="s">
        <v>443</v>
      </c>
      <c r="D4" s="413" t="s">
        <v>552</v>
      </c>
      <c r="E4" s="414" t="s">
        <v>305</v>
      </c>
      <c r="F4" s="412" t="s">
        <v>553</v>
      </c>
      <c r="G4" s="414" t="s">
        <v>445</v>
      </c>
    </row>
    <row r="5" spans="1:7" s="6" customFormat="1">
      <c r="A5" s="538"/>
      <c r="B5" s="415" t="s">
        <v>4</v>
      </c>
      <c r="C5" s="416">
        <f>C6+C13+C18+C26+C28+C32+C8</f>
        <v>431069.424</v>
      </c>
      <c r="D5" s="417">
        <f>D6+D13+D18+D26+D28+D32+D8</f>
        <v>15955.745799999999</v>
      </c>
      <c r="E5" s="418">
        <f t="shared" ref="E5:E14" si="0">SUM(D5/C5*100)</f>
        <v>3.7014329738218685</v>
      </c>
      <c r="F5" s="417">
        <f>F6+F13+F18+F26+F28+F32+F8</f>
        <v>31696.190719999999</v>
      </c>
      <c r="G5" s="418">
        <f>SUM(D5/F5*100)</f>
        <v>50.339632105797726</v>
      </c>
    </row>
    <row r="6" spans="1:7" s="6" customFormat="1">
      <c r="A6" s="538">
        <v>1010000</v>
      </c>
      <c r="B6" s="415" t="s">
        <v>5</v>
      </c>
      <c r="C6" s="416">
        <f>C7</f>
        <v>299265.09999999998</v>
      </c>
      <c r="D6" s="417">
        <f>D7</f>
        <v>30939.06913</v>
      </c>
      <c r="E6" s="418">
        <f t="shared" si="0"/>
        <v>10.33834855116751</v>
      </c>
      <c r="F6" s="417">
        <f>F7</f>
        <v>25633.7035</v>
      </c>
      <c r="G6" s="418">
        <f t="shared" ref="G6:G72" si="1">SUM(D6/F6*100)</f>
        <v>120.69683621798934</v>
      </c>
    </row>
    <row r="7" spans="1:7">
      <c r="A7" s="539">
        <v>1010200001</v>
      </c>
      <c r="B7" s="419" t="s">
        <v>216</v>
      </c>
      <c r="C7" s="420">
        <v>299265.09999999998</v>
      </c>
      <c r="D7" s="421">
        <v>30939.06913</v>
      </c>
      <c r="E7" s="418">
        <f t="shared" si="0"/>
        <v>10.33834855116751</v>
      </c>
      <c r="F7" s="421">
        <v>25633.7035</v>
      </c>
      <c r="G7" s="418">
        <f t="shared" si="1"/>
        <v>120.69683621798934</v>
      </c>
    </row>
    <row r="8" spans="1:7" ht="51">
      <c r="A8" s="538">
        <v>1030000</v>
      </c>
      <c r="B8" s="422" t="s">
        <v>255</v>
      </c>
      <c r="C8" s="416">
        <f>C9+C11+C10</f>
        <v>25111.324000000001</v>
      </c>
      <c r="D8" s="417">
        <f>D9+D11+D10+D12</f>
        <v>1960.7116499999997</v>
      </c>
      <c r="E8" s="418">
        <f t="shared" si="0"/>
        <v>7.8080775430240141</v>
      </c>
      <c r="F8" s="417">
        <f>F9+F11+F10+F12</f>
        <v>2305.57519</v>
      </c>
      <c r="G8" s="418">
        <f t="shared" si="1"/>
        <v>85.042190708167695</v>
      </c>
    </row>
    <row r="9" spans="1:7">
      <c r="A9" s="539">
        <v>1030223001</v>
      </c>
      <c r="B9" s="419" t="s">
        <v>257</v>
      </c>
      <c r="C9" s="420">
        <v>12337.169</v>
      </c>
      <c r="D9" s="421">
        <v>979.35999000000004</v>
      </c>
      <c r="E9" s="418">
        <f t="shared" si="0"/>
        <v>7.9382878681486817</v>
      </c>
      <c r="F9" s="421">
        <v>1149.3642400000001</v>
      </c>
      <c r="G9" s="418">
        <f t="shared" si="1"/>
        <v>85.208844673991251</v>
      </c>
    </row>
    <row r="10" spans="1:7">
      <c r="A10" s="539">
        <v>1030224001</v>
      </c>
      <c r="B10" s="419" t="s">
        <v>263</v>
      </c>
      <c r="C10" s="420">
        <v>64.182000000000002</v>
      </c>
      <c r="D10" s="421">
        <v>4.8160299999999996</v>
      </c>
      <c r="E10" s="418">
        <f t="shared" si="0"/>
        <v>7.5037082047926198</v>
      </c>
      <c r="F10" s="421">
        <v>7.0419400000000003</v>
      </c>
      <c r="G10" s="418">
        <f t="shared" si="1"/>
        <v>68.39067075266189</v>
      </c>
    </row>
    <row r="11" spans="1:7">
      <c r="A11" s="539">
        <v>1030225001</v>
      </c>
      <c r="B11" s="419" t="s">
        <v>256</v>
      </c>
      <c r="C11" s="420">
        <v>12709.973</v>
      </c>
      <c r="D11" s="421">
        <v>1078.1299899999999</v>
      </c>
      <c r="E11" s="418">
        <f t="shared" si="0"/>
        <v>8.4825513791414018</v>
      </c>
      <c r="F11" s="421">
        <v>1298.17626</v>
      </c>
      <c r="G11" s="418">
        <f t="shared" si="1"/>
        <v>83.049584499411495</v>
      </c>
    </row>
    <row r="12" spans="1:7">
      <c r="A12" s="539">
        <v>1030226001</v>
      </c>
      <c r="B12" s="419" t="s">
        <v>265</v>
      </c>
      <c r="C12" s="420"/>
      <c r="D12" s="421">
        <v>-101.59435999999999</v>
      </c>
      <c r="E12" s="418" t="e">
        <f t="shared" si="0"/>
        <v>#DIV/0!</v>
      </c>
      <c r="F12" s="421">
        <v>-149.00725</v>
      </c>
      <c r="G12" s="418">
        <f t="shared" si="1"/>
        <v>68.180816705227429</v>
      </c>
    </row>
    <row r="13" spans="1:7" s="6" customFormat="1">
      <c r="A13" s="538">
        <v>1050000</v>
      </c>
      <c r="B13" s="415" t="s">
        <v>6</v>
      </c>
      <c r="C13" s="416">
        <f>SUM(C14:C17)</f>
        <v>66724</v>
      </c>
      <c r="D13" s="417">
        <f>SUM(D14:D17)</f>
        <v>-19021.089680000001</v>
      </c>
      <c r="E13" s="418">
        <f t="shared" si="0"/>
        <v>-28.507118398177568</v>
      </c>
      <c r="F13" s="417">
        <f>SUM(F14:F17)</f>
        <v>959.98599000000002</v>
      </c>
      <c r="G13" s="418">
        <f t="shared" si="1"/>
        <v>-1981.3924242790254</v>
      </c>
    </row>
    <row r="14" spans="1:7" s="6" customFormat="1">
      <c r="A14" s="539">
        <v>1050100000</v>
      </c>
      <c r="B14" s="423" t="s">
        <v>388</v>
      </c>
      <c r="C14" s="420">
        <v>38866</v>
      </c>
      <c r="D14" s="424">
        <v>65.482770000000002</v>
      </c>
      <c r="E14" s="418">
        <f t="shared" si="0"/>
        <v>0.16848343024751711</v>
      </c>
      <c r="F14" s="424">
        <v>894.55289000000005</v>
      </c>
      <c r="G14" s="418">
        <f t="shared" si="1"/>
        <v>7.3201675084857198</v>
      </c>
    </row>
    <row r="15" spans="1:7">
      <c r="A15" s="539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39">
        <v>1050300000</v>
      </c>
      <c r="B16" s="423" t="s">
        <v>217</v>
      </c>
      <c r="C16" s="425">
        <v>24000</v>
      </c>
      <c r="D16" s="421">
        <v>-19174.13</v>
      </c>
      <c r="E16" s="418">
        <f t="shared" ref="E16:E45" si="2">SUM(D16/C16*100)</f>
        <v>-79.892208333333343</v>
      </c>
      <c r="F16" s="421">
        <v>-1629.9880000000001</v>
      </c>
      <c r="G16" s="418"/>
    </row>
    <row r="17" spans="1:7" ht="52.5">
      <c r="A17" s="539">
        <v>1050400002</v>
      </c>
      <c r="B17" s="419" t="s">
        <v>245</v>
      </c>
      <c r="C17" s="425">
        <v>3858</v>
      </c>
      <c r="D17" s="421">
        <v>87.557550000000006</v>
      </c>
      <c r="E17" s="418">
        <f t="shared" si="2"/>
        <v>2.2695062208398133</v>
      </c>
      <c r="F17" s="421">
        <v>1695.4211</v>
      </c>
      <c r="G17" s="418">
        <f t="shared" si="1"/>
        <v>5.1643541536671922</v>
      </c>
    </row>
    <row r="18" spans="1:7" s="6" customFormat="1" ht="24" customHeight="1">
      <c r="A18" s="538">
        <v>1060000</v>
      </c>
      <c r="B18" s="415" t="s">
        <v>125</v>
      </c>
      <c r="C18" s="416">
        <f>SUM(C20+C23+C19)</f>
        <v>31406</v>
      </c>
      <c r="D18" s="416">
        <f>SUM(D20+D23+D19)</f>
        <v>829.35286999999994</v>
      </c>
      <c r="E18" s="418">
        <f t="shared" si="2"/>
        <v>2.6407465770871807</v>
      </c>
      <c r="F18" s="416">
        <f>SUM(F20+F23+F19)</f>
        <v>1851.42561</v>
      </c>
      <c r="G18" s="418">
        <f t="shared" si="1"/>
        <v>44.795365556167276</v>
      </c>
    </row>
    <row r="19" spans="1:7" s="6" customFormat="1" ht="18" customHeight="1">
      <c r="A19" s="539">
        <v>1060100000</v>
      </c>
      <c r="B19" s="423" t="s">
        <v>8</v>
      </c>
      <c r="C19" s="420">
        <v>10428</v>
      </c>
      <c r="D19" s="421">
        <v>431.28818999999999</v>
      </c>
      <c r="E19" s="418">
        <f t="shared" si="2"/>
        <v>4.1358668009205983</v>
      </c>
      <c r="F19" s="421">
        <v>483.62840999999997</v>
      </c>
      <c r="G19" s="418">
        <f t="shared" si="1"/>
        <v>89.177596080428785</v>
      </c>
    </row>
    <row r="20" spans="1:7" s="6" customFormat="1" ht="21.75" customHeight="1">
      <c r="A20" s="539">
        <v>1060400000</v>
      </c>
      <c r="B20" s="415" t="s">
        <v>459</v>
      </c>
      <c r="C20" s="420">
        <f>SUM(C22+C21)</f>
        <v>3365</v>
      </c>
      <c r="D20" s="420">
        <f>SUM(D22+D21)</f>
        <v>-52.507279999999994</v>
      </c>
      <c r="E20" s="418">
        <f t="shared" si="2"/>
        <v>-1.5603946508172362</v>
      </c>
      <c r="F20" s="420">
        <f>SUM(F22+F21)</f>
        <v>147.29221999999999</v>
      </c>
      <c r="G20" s="418">
        <f t="shared" si="1"/>
        <v>-35.648373009789651</v>
      </c>
    </row>
    <row r="21" spans="1:7" s="6" customFormat="1" ht="21.75" customHeight="1">
      <c r="A21" s="539"/>
      <c r="B21" s="426" t="s">
        <v>457</v>
      </c>
      <c r="C21" s="420">
        <v>400</v>
      </c>
      <c r="D21" s="421">
        <v>1.7424200000000001</v>
      </c>
      <c r="E21" s="418">
        <f t="shared" si="2"/>
        <v>0.43560500000000002</v>
      </c>
      <c r="F21" s="421">
        <v>25.917400000000001</v>
      </c>
      <c r="G21" s="418"/>
    </row>
    <row r="22" spans="1:7" s="6" customFormat="1" ht="21.75" customHeight="1">
      <c r="A22" s="539"/>
      <c r="B22" s="426" t="s">
        <v>458</v>
      </c>
      <c r="C22" s="420">
        <v>2965</v>
      </c>
      <c r="D22" s="421">
        <v>-54.249699999999997</v>
      </c>
      <c r="E22" s="418">
        <f t="shared" si="2"/>
        <v>-1.8296694772344013</v>
      </c>
      <c r="F22" s="421">
        <v>121.37482</v>
      </c>
      <c r="G22" s="418">
        <f t="shared" si="1"/>
        <v>-44.696008612000412</v>
      </c>
    </row>
    <row r="23" spans="1:7" ht="31.5" customHeight="1">
      <c r="A23" s="539">
        <v>1060600000</v>
      </c>
      <c r="B23" s="415" t="s">
        <v>447</v>
      </c>
      <c r="C23" s="420">
        <f>SUM(C24:C25)</f>
        <v>17613</v>
      </c>
      <c r="D23" s="420">
        <f>SUM(D24:D25)</f>
        <v>450.57195999999999</v>
      </c>
      <c r="E23" s="418">
        <f t="shared" si="2"/>
        <v>2.5581783909612219</v>
      </c>
      <c r="F23" s="420">
        <f>SUM(F24:F25)</f>
        <v>1220.5049799999999</v>
      </c>
      <c r="G23" s="418">
        <f t="shared" si="1"/>
        <v>36.916847320033057</v>
      </c>
    </row>
    <row r="24" spans="1:7" ht="31.5" customHeight="1">
      <c r="A24" s="539"/>
      <c r="B24" s="426" t="s">
        <v>446</v>
      </c>
      <c r="C24" s="420">
        <v>5559</v>
      </c>
      <c r="D24" s="421">
        <v>-21.479569999999999</v>
      </c>
      <c r="E24" s="418">
        <f t="shared" si="2"/>
        <v>-0.38639269652815256</v>
      </c>
      <c r="F24" s="421">
        <v>796.65143</v>
      </c>
      <c r="G24" s="418">
        <f t="shared" si="1"/>
        <v>-2.6962319015733138</v>
      </c>
    </row>
    <row r="25" spans="1:7" ht="31.5" customHeight="1">
      <c r="A25" s="539"/>
      <c r="B25" s="426" t="s">
        <v>460</v>
      </c>
      <c r="C25" s="420">
        <v>12054</v>
      </c>
      <c r="D25" s="421">
        <v>472.05153000000001</v>
      </c>
      <c r="E25" s="418">
        <f t="shared" si="2"/>
        <v>3.916140119462419</v>
      </c>
      <c r="F25" s="421">
        <v>423.85354999999998</v>
      </c>
      <c r="G25" s="418">
        <f t="shared" si="1"/>
        <v>111.37137579713561</v>
      </c>
    </row>
    <row r="26" spans="1:7" s="6" customFormat="1" ht="42" customHeight="1">
      <c r="A26" s="538">
        <v>1070000</v>
      </c>
      <c r="B26" s="422" t="s">
        <v>9</v>
      </c>
      <c r="C26" s="416">
        <f>SUM(C27)</f>
        <v>505</v>
      </c>
      <c r="D26" s="417">
        <f>SUM(D27)</f>
        <v>52.567</v>
      </c>
      <c r="E26" s="418">
        <f t="shared" si="2"/>
        <v>10.40930693069307</v>
      </c>
      <c r="F26" s="417">
        <f>SUM(F27)</f>
        <v>0</v>
      </c>
      <c r="G26" s="418"/>
    </row>
    <row r="27" spans="1:7" ht="44.25" customHeight="1">
      <c r="A27" s="539">
        <v>1070102001</v>
      </c>
      <c r="B27" s="419" t="s">
        <v>225</v>
      </c>
      <c r="C27" s="420">
        <v>505</v>
      </c>
      <c r="D27" s="421">
        <v>52.567</v>
      </c>
      <c r="E27" s="418">
        <f t="shared" si="2"/>
        <v>10.40930693069307</v>
      </c>
      <c r="F27" s="421"/>
      <c r="G27" s="418"/>
    </row>
    <row r="28" spans="1:7" s="6" customFormat="1">
      <c r="A28" s="538">
        <v>1080000</v>
      </c>
      <c r="B28" s="415" t="s">
        <v>10</v>
      </c>
      <c r="C28" s="416">
        <f>C29+C30+C31</f>
        <v>8058</v>
      </c>
      <c r="D28" s="417">
        <f>D29+D30+D31</f>
        <v>1195.13483</v>
      </c>
      <c r="E28" s="418">
        <f t="shared" si="2"/>
        <v>14.831655869942914</v>
      </c>
      <c r="F28" s="417">
        <f>F29+F30+F31</f>
        <v>945.50042999999994</v>
      </c>
      <c r="G28" s="418">
        <f t="shared" si="1"/>
        <v>126.40235710945156</v>
      </c>
    </row>
    <row r="29" spans="1:7" ht="27" customHeight="1">
      <c r="A29" s="539">
        <v>1080300001</v>
      </c>
      <c r="B29" s="419" t="s">
        <v>226</v>
      </c>
      <c r="C29" s="420">
        <v>7958</v>
      </c>
      <c r="D29" s="421">
        <v>1186.9348299999999</v>
      </c>
      <c r="E29" s="418">
        <f t="shared" si="2"/>
        <v>14.914989067604925</v>
      </c>
      <c r="F29" s="421">
        <v>933.85042999999996</v>
      </c>
      <c r="G29" s="418">
        <f t="shared" si="1"/>
        <v>127.10117079455647</v>
      </c>
    </row>
    <row r="30" spans="1:7" ht="24" customHeight="1">
      <c r="A30" s="539">
        <v>1080400001</v>
      </c>
      <c r="B30" s="419" t="s">
        <v>215</v>
      </c>
      <c r="C30" s="420">
        <v>100</v>
      </c>
      <c r="D30" s="421">
        <v>8.1999999999999993</v>
      </c>
      <c r="E30" s="418">
        <f t="shared" si="2"/>
        <v>8.1999999999999993</v>
      </c>
      <c r="F30" s="421">
        <v>11.65</v>
      </c>
      <c r="G30" s="418">
        <f t="shared" si="1"/>
        <v>70.386266094420591</v>
      </c>
    </row>
    <row r="31" spans="1:7" ht="54.75" customHeight="1">
      <c r="A31" s="539">
        <v>1080700001</v>
      </c>
      <c r="B31" s="419" t="s">
        <v>442</v>
      </c>
      <c r="C31" s="420">
        <v>0</v>
      </c>
      <c r="D31" s="421"/>
      <c r="E31" s="418"/>
      <c r="F31" s="421"/>
      <c r="G31" s="418"/>
    </row>
    <row r="32" spans="1:7" s="15" customFormat="1" ht="76.5">
      <c r="A32" s="538">
        <v>109000000</v>
      </c>
      <c r="B32" s="422" t="s">
        <v>218</v>
      </c>
      <c r="C32" s="416">
        <f>C33+C34+C35+C36</f>
        <v>0</v>
      </c>
      <c r="D32" s="417">
        <f>D33+D34+D35+D36</f>
        <v>0</v>
      </c>
      <c r="E32" s="418"/>
      <c r="F32" s="417">
        <f>F33+F34+F35+F36</f>
        <v>0</v>
      </c>
      <c r="G32" s="418"/>
    </row>
    <row r="33" spans="1:7" s="15" customFormat="1" ht="21" customHeight="1">
      <c r="A33" s="539">
        <v>1090100000</v>
      </c>
      <c r="B33" s="419" t="s">
        <v>114</v>
      </c>
      <c r="C33" s="420">
        <v>0</v>
      </c>
      <c r="D33" s="421">
        <v>0</v>
      </c>
      <c r="E33" s="418"/>
      <c r="F33" s="421">
        <v>0</v>
      </c>
      <c r="G33" s="418"/>
    </row>
    <row r="34" spans="1:7" s="15" customFormat="1" ht="21" customHeight="1">
      <c r="A34" s="539">
        <v>1090400000</v>
      </c>
      <c r="B34" s="419" t="s">
        <v>220</v>
      </c>
      <c r="C34" s="420">
        <v>0</v>
      </c>
      <c r="D34" s="421">
        <v>0</v>
      </c>
      <c r="E34" s="418"/>
      <c r="F34" s="421">
        <v>0</v>
      </c>
      <c r="G34" s="418"/>
    </row>
    <row r="35" spans="1:7" s="15" customFormat="1" ht="44.25" customHeight="1">
      <c r="A35" s="539">
        <v>1090700000</v>
      </c>
      <c r="B35" s="419" t="s">
        <v>426</v>
      </c>
      <c r="C35" s="420">
        <v>0</v>
      </c>
      <c r="D35" s="421"/>
      <c r="E35" s="418"/>
      <c r="F35" s="421"/>
      <c r="G35" s="418"/>
    </row>
    <row r="36" spans="1:7" s="15" customFormat="1" ht="22.5" customHeight="1">
      <c r="A36" s="539">
        <v>1090700000</v>
      </c>
      <c r="B36" s="419" t="s">
        <v>117</v>
      </c>
      <c r="C36" s="420">
        <v>0</v>
      </c>
      <c r="D36" s="421">
        <v>0</v>
      </c>
      <c r="E36" s="418" t="e">
        <f t="shared" si="2"/>
        <v>#DIV/0!</v>
      </c>
      <c r="F36" s="421">
        <v>0</v>
      </c>
      <c r="G36" s="418" t="e">
        <f t="shared" si="1"/>
        <v>#DIV/0!</v>
      </c>
    </row>
    <row r="37" spans="1:7" s="6" customFormat="1" ht="33.75" customHeight="1">
      <c r="A37" s="538"/>
      <c r="B37" s="415" t="s">
        <v>12</v>
      </c>
      <c r="C37" s="416">
        <f>C38+C48+C50+C53+C58+C60+C66</f>
        <v>63802.131999999998</v>
      </c>
      <c r="D37" s="417">
        <f>D38+D48+D50+D53+D58+D60+D66</f>
        <v>11628.905019999998</v>
      </c>
      <c r="E37" s="418">
        <f t="shared" si="2"/>
        <v>18.226514781669049</v>
      </c>
      <c r="F37" s="417">
        <f>F38+F48+F50+F53+F60+F66</f>
        <v>10196.17008</v>
      </c>
      <c r="G37" s="418">
        <f t="shared" si="1"/>
        <v>114.05169714469885</v>
      </c>
    </row>
    <row r="38" spans="1:7" s="6" customFormat="1" ht="42.75" customHeight="1">
      <c r="A38" s="538">
        <v>1110000</v>
      </c>
      <c r="B38" s="422" t="s">
        <v>118</v>
      </c>
      <c r="C38" s="416">
        <f>SUM(C39:C47)</f>
        <v>13340</v>
      </c>
      <c r="D38" s="416">
        <f>SUM(D39:D47)</f>
        <v>5625.5142999999998</v>
      </c>
      <c r="E38" s="418">
        <f t="shared" si="2"/>
        <v>42.170272113943028</v>
      </c>
      <c r="F38" s="416">
        <f>SUM(F39:F47)</f>
        <v>1956.16401</v>
      </c>
      <c r="G38" s="418">
        <f t="shared" si="1"/>
        <v>287.57886717279905</v>
      </c>
    </row>
    <row r="39" spans="1:7" s="6" customFormat="1" ht="34.5" customHeight="1">
      <c r="A39" s="539">
        <v>1110100000</v>
      </c>
      <c r="B39" s="419" t="s">
        <v>294</v>
      </c>
      <c r="C39" s="420">
        <v>300</v>
      </c>
      <c r="D39" s="424"/>
      <c r="E39" s="418"/>
      <c r="F39" s="424"/>
      <c r="G39" s="418"/>
    </row>
    <row r="40" spans="1:7" ht="21" customHeight="1">
      <c r="A40" s="539">
        <v>1110305005</v>
      </c>
      <c r="B40" s="423" t="s">
        <v>227</v>
      </c>
      <c r="C40" s="420">
        <v>0</v>
      </c>
      <c r="D40" s="421"/>
      <c r="E40" s="418"/>
      <c r="F40" s="421"/>
      <c r="G40" s="418"/>
    </row>
    <row r="41" spans="1:7">
      <c r="A41" s="540">
        <v>1110501000</v>
      </c>
      <c r="B41" s="427" t="s">
        <v>213</v>
      </c>
      <c r="C41" s="425">
        <v>9200</v>
      </c>
      <c r="D41" s="421">
        <v>2482.65996</v>
      </c>
      <c r="E41" s="418">
        <f t="shared" si="2"/>
        <v>26.985434347826086</v>
      </c>
      <c r="F41" s="421">
        <v>1505.78603</v>
      </c>
      <c r="G41" s="418">
        <f t="shared" si="1"/>
        <v>164.87468408775183</v>
      </c>
    </row>
    <row r="42" spans="1:7" ht="44.25" customHeight="1">
      <c r="A42" s="540">
        <v>1110502000</v>
      </c>
      <c r="B42" s="428" t="s">
        <v>430</v>
      </c>
      <c r="C42" s="425">
        <v>1800</v>
      </c>
      <c r="D42" s="421">
        <v>161.60713999999999</v>
      </c>
      <c r="E42" s="418">
        <f t="shared" si="2"/>
        <v>8.9781744444444431</v>
      </c>
      <c r="F42" s="421">
        <v>187.66118</v>
      </c>
      <c r="G42" s="418">
        <f t="shared" si="1"/>
        <v>86.11644667266826</v>
      </c>
    </row>
    <row r="43" spans="1:7" ht="25.5" customHeight="1">
      <c r="A43" s="539">
        <v>1110503505</v>
      </c>
      <c r="B43" s="423" t="s">
        <v>212</v>
      </c>
      <c r="C43" s="425">
        <v>700</v>
      </c>
      <c r="D43" s="421">
        <v>69.632660000000001</v>
      </c>
      <c r="E43" s="418">
        <f t="shared" si="2"/>
        <v>9.9475228571428573</v>
      </c>
      <c r="F43" s="421">
        <v>112.17204</v>
      </c>
      <c r="G43" s="418">
        <f t="shared" si="1"/>
        <v>62.076663667701872</v>
      </c>
    </row>
    <row r="44" spans="1:7" ht="45.75" customHeight="1">
      <c r="A44" s="539">
        <v>1110530000</v>
      </c>
      <c r="B44" s="419" t="s">
        <v>444</v>
      </c>
      <c r="C44" s="429">
        <v>0</v>
      </c>
      <c r="D44" s="421">
        <v>2625.0527499999998</v>
      </c>
      <c r="E44" s="418"/>
      <c r="F44" s="421">
        <v>2.6800000000000001E-2</v>
      </c>
      <c r="G44" s="418"/>
    </row>
    <row r="45" spans="1:7" s="15" customFormat="1">
      <c r="A45" s="539">
        <v>1110701505</v>
      </c>
      <c r="B45" s="423" t="s">
        <v>228</v>
      </c>
      <c r="C45" s="425">
        <v>10</v>
      </c>
      <c r="D45" s="421"/>
      <c r="E45" s="418">
        <f t="shared" si="2"/>
        <v>0</v>
      </c>
      <c r="F45" s="421"/>
      <c r="G45" s="418"/>
    </row>
    <row r="46" spans="1:7" s="15" customFormat="1">
      <c r="A46" s="539">
        <v>1110903000</v>
      </c>
      <c r="B46" s="423" t="s">
        <v>379</v>
      </c>
      <c r="C46" s="425">
        <v>0</v>
      </c>
      <c r="D46" s="421"/>
      <c r="E46" s="418"/>
      <c r="F46" s="421"/>
      <c r="G46" s="418"/>
    </row>
    <row r="47" spans="1:7" s="15" customFormat="1">
      <c r="A47" s="539">
        <v>1110904414</v>
      </c>
      <c r="B47" s="423" t="s">
        <v>306</v>
      </c>
      <c r="C47" s="425">
        <v>1330</v>
      </c>
      <c r="D47" s="421">
        <v>286.56178999999997</v>
      </c>
      <c r="E47" s="418">
        <f>SUM(D47/C47*100)</f>
        <v>21.5459992481203</v>
      </c>
      <c r="F47" s="421">
        <v>150.51795999999999</v>
      </c>
      <c r="G47" s="418">
        <f t="shared" si="1"/>
        <v>190.38378542999121</v>
      </c>
    </row>
    <row r="48" spans="1:7" s="15" customFormat="1" ht="51">
      <c r="A48" s="538">
        <v>1120000</v>
      </c>
      <c r="B48" s="422" t="s">
        <v>119</v>
      </c>
      <c r="C48" s="430">
        <f>C49</f>
        <v>0</v>
      </c>
      <c r="D48" s="431">
        <f>D49</f>
        <v>0</v>
      </c>
      <c r="E48" s="418" t="e">
        <f>SUM(D48/C48*100)</f>
        <v>#DIV/0!</v>
      </c>
      <c r="F48" s="431">
        <f>F49</f>
        <v>715.38891000000001</v>
      </c>
      <c r="G48" s="418">
        <f t="shared" si="1"/>
        <v>0</v>
      </c>
    </row>
    <row r="49" spans="1:9" s="15" customFormat="1" ht="52.5">
      <c r="A49" s="539">
        <v>1120100001</v>
      </c>
      <c r="B49" s="419" t="s">
        <v>229</v>
      </c>
      <c r="C49" s="420">
        <v>0</v>
      </c>
      <c r="D49" s="421"/>
      <c r="E49" s="418"/>
      <c r="F49" s="421">
        <v>715.38891000000001</v>
      </c>
      <c r="G49" s="418">
        <f t="shared" si="1"/>
        <v>0</v>
      </c>
    </row>
    <row r="50" spans="1:9" s="182" customFormat="1" ht="21.75" customHeight="1">
      <c r="A50" s="541">
        <v>1130000</v>
      </c>
      <c r="B50" s="432" t="s">
        <v>120</v>
      </c>
      <c r="C50" s="416">
        <f>C51+C52</f>
        <v>1000</v>
      </c>
      <c r="D50" s="417">
        <f>D51+D52</f>
        <v>64.259770000000003</v>
      </c>
      <c r="E50" s="418">
        <f>SUM(D50/C50*100)</f>
        <v>6.4259770000000005</v>
      </c>
      <c r="F50" s="417">
        <f>F51+F52</f>
        <v>268.49254000000002</v>
      </c>
      <c r="G50" s="418">
        <f t="shared" si="1"/>
        <v>23.933540201899092</v>
      </c>
    </row>
    <row r="51" spans="1:9" s="15" customFormat="1" ht="20.25" customHeight="1">
      <c r="A51" s="539">
        <v>1130100000</v>
      </c>
      <c r="B51" s="419" t="s">
        <v>211</v>
      </c>
      <c r="C51" s="420">
        <v>0</v>
      </c>
      <c r="D51" s="424"/>
      <c r="E51" s="418"/>
      <c r="F51" s="424">
        <v>0</v>
      </c>
      <c r="G51" s="418"/>
    </row>
    <row r="52" spans="1:9" ht="25.5" customHeight="1">
      <c r="A52" s="539">
        <v>1130200000</v>
      </c>
      <c r="B52" s="419" t="s">
        <v>395</v>
      </c>
      <c r="C52" s="420">
        <v>1000</v>
      </c>
      <c r="D52" s="424">
        <v>64.259770000000003</v>
      </c>
      <c r="E52" s="418"/>
      <c r="F52" s="424">
        <v>268.49254000000002</v>
      </c>
      <c r="G52" s="418"/>
    </row>
    <row r="53" spans="1:9" ht="20.25" customHeight="1">
      <c r="A53" s="542">
        <v>1140000</v>
      </c>
      <c r="B53" s="433" t="s">
        <v>121</v>
      </c>
      <c r="C53" s="416">
        <f>C54+C55+C56</f>
        <v>12500</v>
      </c>
      <c r="D53" s="416">
        <f>D54+D55+D56+D57</f>
        <v>451.86428000000001</v>
      </c>
      <c r="E53" s="418">
        <f t="shared" ref="E53:E66" si="3">SUM(D53/C53*100)</f>
        <v>3.6149142400000001</v>
      </c>
      <c r="F53" s="416">
        <f>SUM(F54:F57)</f>
        <v>3520.1385599999999</v>
      </c>
      <c r="G53" s="418">
        <f t="shared" si="1"/>
        <v>12.836548115878713</v>
      </c>
    </row>
    <row r="54" spans="1:9">
      <c r="A54" s="540">
        <v>1140200000</v>
      </c>
      <c r="B54" s="428" t="s">
        <v>209</v>
      </c>
      <c r="C54" s="420">
        <v>2500</v>
      </c>
      <c r="D54" s="421"/>
      <c r="E54" s="418">
        <f t="shared" si="3"/>
        <v>0</v>
      </c>
      <c r="F54" s="421">
        <v>195.48187999999999</v>
      </c>
      <c r="G54" s="418"/>
    </row>
    <row r="55" spans="1:9" ht="50.25" customHeight="1">
      <c r="A55" s="539">
        <v>1140601000</v>
      </c>
      <c r="B55" s="419" t="s">
        <v>509</v>
      </c>
      <c r="C55" s="420">
        <v>6000</v>
      </c>
      <c r="D55" s="421">
        <v>105.8184</v>
      </c>
      <c r="E55" s="418">
        <f t="shared" si="3"/>
        <v>1.7636400000000001</v>
      </c>
      <c r="F55" s="421">
        <v>3313.6589600000002</v>
      </c>
      <c r="G55" s="418">
        <f t="shared" si="1"/>
        <v>3.1934004457718843</v>
      </c>
    </row>
    <row r="56" spans="1:9" ht="45.75" customHeight="1">
      <c r="A56" s="539">
        <v>1140602000</v>
      </c>
      <c r="B56" s="419" t="s">
        <v>510</v>
      </c>
      <c r="C56" s="420">
        <v>4000</v>
      </c>
      <c r="D56" s="421">
        <v>296.52960000000002</v>
      </c>
      <c r="E56" s="418">
        <f t="shared" si="3"/>
        <v>7.4132400000000001</v>
      </c>
      <c r="F56" s="421">
        <v>10.997719999999999</v>
      </c>
      <c r="G56" s="418">
        <f t="shared" si="1"/>
        <v>2696.2825021913636</v>
      </c>
    </row>
    <row r="57" spans="1:9" ht="45" customHeight="1">
      <c r="A57" s="539">
        <v>1140630000</v>
      </c>
      <c r="B57" s="419" t="s">
        <v>554</v>
      </c>
      <c r="C57" s="420"/>
      <c r="D57" s="421">
        <v>49.516280000000002</v>
      </c>
      <c r="E57" s="418"/>
      <c r="F57" s="424">
        <v>0</v>
      </c>
      <c r="G57" s="418"/>
    </row>
    <row r="58" spans="1:9" ht="28.5" customHeight="1">
      <c r="A58" s="538">
        <v>1150000000</v>
      </c>
      <c r="B58" s="422" t="s">
        <v>222</v>
      </c>
      <c r="C58" s="416">
        <f>C59</f>
        <v>0</v>
      </c>
      <c r="D58" s="417">
        <f>D59</f>
        <v>0</v>
      </c>
      <c r="E58" s="418"/>
      <c r="F58" s="421">
        <v>0</v>
      </c>
      <c r="G58" s="418"/>
    </row>
    <row r="59" spans="1:9" ht="47.25" customHeight="1">
      <c r="A59" s="539">
        <v>1150205005</v>
      </c>
      <c r="B59" s="419" t="s">
        <v>223</v>
      </c>
      <c r="C59" s="420">
        <v>0</v>
      </c>
      <c r="D59" s="421">
        <v>0</v>
      </c>
      <c r="E59" s="418"/>
      <c r="F59" s="424">
        <v>0</v>
      </c>
      <c r="G59" s="418"/>
    </row>
    <row r="60" spans="1:9" ht="51">
      <c r="A60" s="538">
        <v>1160000</v>
      </c>
      <c r="B60" s="422" t="s">
        <v>123</v>
      </c>
      <c r="C60" s="416">
        <f>SUM(C61:C65)</f>
        <v>2500</v>
      </c>
      <c r="D60" s="417">
        <f>SUM(D61:D65)</f>
        <v>1344.42094</v>
      </c>
      <c r="E60" s="418">
        <f t="shared" si="3"/>
        <v>53.776837599999993</v>
      </c>
      <c r="F60" s="602">
        <f>SUM(F61:F65)</f>
        <v>408.6</v>
      </c>
      <c r="G60" s="418">
        <f t="shared" si="1"/>
        <v>329.03106705824763</v>
      </c>
      <c r="I60" s="147"/>
    </row>
    <row r="61" spans="1:9" ht="48.75" customHeight="1">
      <c r="A61" s="539">
        <v>1160100001</v>
      </c>
      <c r="B61" s="419" t="s">
        <v>431</v>
      </c>
      <c r="C61" s="420">
        <v>1241</v>
      </c>
      <c r="D61" s="434">
        <v>123.52964</v>
      </c>
      <c r="E61" s="418">
        <f t="shared" si="3"/>
        <v>9.9540402900886384</v>
      </c>
      <c r="F61" s="435">
        <v>325.8</v>
      </c>
      <c r="G61" s="418">
        <f t="shared" si="1"/>
        <v>37.915788827501537</v>
      </c>
    </row>
    <row r="62" spans="1:9" ht="44.25" customHeight="1">
      <c r="A62" s="539">
        <v>1160700000</v>
      </c>
      <c r="B62" s="419" t="s">
        <v>432</v>
      </c>
      <c r="C62" s="420">
        <v>1200</v>
      </c>
      <c r="D62" s="435">
        <v>960.6413</v>
      </c>
      <c r="E62" s="418">
        <f t="shared" si="3"/>
        <v>80.053441666666671</v>
      </c>
      <c r="F62" s="435">
        <v>42.8</v>
      </c>
      <c r="G62" s="418">
        <f t="shared" si="1"/>
        <v>2244.4890186915886</v>
      </c>
    </row>
    <row r="63" spans="1:9" ht="47.25" customHeight="1">
      <c r="A63" s="539">
        <v>1161006000</v>
      </c>
      <c r="B63" s="419" t="s">
        <v>461</v>
      </c>
      <c r="C63" s="420">
        <v>0</v>
      </c>
      <c r="D63" s="435">
        <v>0</v>
      </c>
      <c r="E63" s="418"/>
      <c r="F63" s="435"/>
      <c r="G63" s="418"/>
    </row>
    <row r="64" spans="1:9" ht="41.25" customHeight="1">
      <c r="A64" s="539">
        <v>1161012000</v>
      </c>
      <c r="B64" s="419" t="s">
        <v>389</v>
      </c>
      <c r="C64" s="436"/>
      <c r="D64" s="435">
        <v>0.25</v>
      </c>
      <c r="E64" s="418"/>
      <c r="F64" s="435">
        <v>0</v>
      </c>
      <c r="G64" s="418"/>
    </row>
    <row r="65" spans="1:9" ht="41.25" customHeight="1">
      <c r="A65" s="539">
        <v>1161100001</v>
      </c>
      <c r="B65" s="419" t="s">
        <v>390</v>
      </c>
      <c r="C65" s="436">
        <v>59</v>
      </c>
      <c r="D65" s="435">
        <v>260</v>
      </c>
      <c r="E65" s="418">
        <f t="shared" si="3"/>
        <v>440.67796610169489</v>
      </c>
      <c r="F65" s="424">
        <v>40</v>
      </c>
      <c r="G65" s="418"/>
    </row>
    <row r="66" spans="1:9" ht="25.5" customHeight="1">
      <c r="A66" s="538">
        <v>1170000</v>
      </c>
      <c r="B66" s="422" t="s">
        <v>124</v>
      </c>
      <c r="C66" s="416">
        <f>C67+C68</f>
        <v>34462.131999999998</v>
      </c>
      <c r="D66" s="417">
        <f>D67+D68</f>
        <v>4142.84573</v>
      </c>
      <c r="E66" s="418">
        <f t="shared" si="3"/>
        <v>12.021443507906012</v>
      </c>
      <c r="F66" s="417">
        <f>SUM(F67:F68)</f>
        <v>3327.3860599999998</v>
      </c>
      <c r="G66" s="418"/>
    </row>
    <row r="67" spans="1:9">
      <c r="A67" s="539">
        <v>1170100000</v>
      </c>
      <c r="B67" s="419" t="s">
        <v>15</v>
      </c>
      <c r="C67" s="420">
        <v>0</v>
      </c>
      <c r="D67" s="424">
        <v>-334.45688000000001</v>
      </c>
      <c r="E67" s="418"/>
      <c r="F67" s="424">
        <v>0.95</v>
      </c>
      <c r="G67" s="418"/>
    </row>
    <row r="68" spans="1:9">
      <c r="A68" s="539">
        <v>1171500000</v>
      </c>
      <c r="B68" s="423" t="s">
        <v>403</v>
      </c>
      <c r="C68" s="420">
        <v>34462.131999999998</v>
      </c>
      <c r="D68" s="421">
        <v>4477.3026099999997</v>
      </c>
      <c r="E68" s="418">
        <f t="shared" ref="E68:E74" si="4">SUM(D68/C68*100)</f>
        <v>12.991948989110714</v>
      </c>
      <c r="F68" s="421">
        <v>3326.43606</v>
      </c>
      <c r="G68" s="418"/>
    </row>
    <row r="69" spans="1:9" s="6" customFormat="1">
      <c r="A69" s="538">
        <v>100000</v>
      </c>
      <c r="B69" s="415" t="s">
        <v>16</v>
      </c>
      <c r="C69" s="438">
        <f>SUM(C5,C37)</f>
        <v>494871.55599999998</v>
      </c>
      <c r="D69" s="437">
        <f>SUM(D5,D37)</f>
        <v>27584.650819999995</v>
      </c>
      <c r="E69" s="418">
        <f t="shared" si="4"/>
        <v>5.5741031153546432</v>
      </c>
      <c r="F69" s="417">
        <f>SUM(F5+F37)</f>
        <v>41892.360799999995</v>
      </c>
      <c r="G69" s="418">
        <f>SUM(D69/F69*100)</f>
        <v>65.84649395075391</v>
      </c>
      <c r="H69" s="93"/>
      <c r="I69" s="93"/>
    </row>
    <row r="70" spans="1:9" s="6" customFormat="1" ht="28.5" customHeight="1">
      <c r="A70" s="538">
        <v>200000</v>
      </c>
      <c r="B70" s="415" t="s">
        <v>17</v>
      </c>
      <c r="C70" s="416">
        <f>C71+C72+C73+C74+C77+C76</f>
        <v>979703.13679999998</v>
      </c>
      <c r="D70" s="416">
        <f>D71+D72+D73+D74+D77+D76</f>
        <v>50776.544900000008</v>
      </c>
      <c r="E70" s="418">
        <f t="shared" si="4"/>
        <v>5.182850089247566</v>
      </c>
      <c r="F70" s="603">
        <f>SUM(F71:F77)</f>
        <v>137135.01819999999</v>
      </c>
      <c r="G70" s="418">
        <f t="shared" si="1"/>
        <v>37.026680396065323</v>
      </c>
      <c r="H70" s="93"/>
      <c r="I70" s="93"/>
    </row>
    <row r="71" spans="1:9" ht="25.5" customHeight="1">
      <c r="A71" s="540">
        <v>2021000000</v>
      </c>
      <c r="B71" s="427" t="s">
        <v>18</v>
      </c>
      <c r="C71" s="425">
        <v>156366.70000000001</v>
      </c>
      <c r="D71" s="439">
        <v>26061.200000000001</v>
      </c>
      <c r="E71" s="418">
        <f t="shared" si="4"/>
        <v>16.666719960196126</v>
      </c>
      <c r="F71" s="439">
        <v>24519.4</v>
      </c>
      <c r="G71" s="418">
        <f t="shared" si="1"/>
        <v>106.28808209010008</v>
      </c>
    </row>
    <row r="72" spans="1:9">
      <c r="A72" s="540">
        <v>2022000000</v>
      </c>
      <c r="B72" s="427" t="s">
        <v>19</v>
      </c>
      <c r="C72" s="425">
        <v>278707.31361000001</v>
      </c>
      <c r="D72" s="421">
        <v>25982.854650000001</v>
      </c>
      <c r="E72" s="418">
        <f t="shared" si="4"/>
        <v>9.3226310832869856</v>
      </c>
      <c r="F72" s="421">
        <v>30799.396489999999</v>
      </c>
      <c r="G72" s="418">
        <f t="shared" si="1"/>
        <v>84.361570715959189</v>
      </c>
    </row>
    <row r="73" spans="1:9">
      <c r="A73" s="540">
        <v>2023000000</v>
      </c>
      <c r="B73" s="427" t="s">
        <v>20</v>
      </c>
      <c r="C73" s="425">
        <v>504197.12117</v>
      </c>
      <c r="D73" s="440">
        <v>74122.944239999997</v>
      </c>
      <c r="E73" s="418">
        <f t="shared" si="4"/>
        <v>14.701183550591512</v>
      </c>
      <c r="F73" s="440">
        <v>78373.286609999996</v>
      </c>
      <c r="G73" s="418">
        <f t="shared" ref="G73:G74" si="5">SUM(D73/F73*100)</f>
        <v>94.576797077363253</v>
      </c>
    </row>
    <row r="74" spans="1:9" ht="25.5" customHeight="1">
      <c r="A74" s="540">
        <v>2024000000</v>
      </c>
      <c r="B74" s="428" t="s">
        <v>21</v>
      </c>
      <c r="C74" s="425">
        <v>40432.00202</v>
      </c>
      <c r="D74" s="441">
        <v>6138.93</v>
      </c>
      <c r="E74" s="418">
        <f t="shared" si="4"/>
        <v>15.183344116779901</v>
      </c>
      <c r="F74" s="441">
        <v>3442.9418999999998</v>
      </c>
      <c r="G74" s="418">
        <f t="shared" si="5"/>
        <v>178.30478057152231</v>
      </c>
    </row>
    <row r="75" spans="1:9" ht="24" customHeight="1">
      <c r="A75" s="540">
        <v>207000000</v>
      </c>
      <c r="B75" s="428" t="s">
        <v>277</v>
      </c>
      <c r="C75" s="425"/>
      <c r="D75" s="441"/>
      <c r="E75" s="418"/>
      <c r="F75" s="441"/>
      <c r="G75" s="418"/>
    </row>
    <row r="76" spans="1:9" ht="24" customHeight="1">
      <c r="A76" s="540">
        <v>2180500005</v>
      </c>
      <c r="B76" s="428" t="s">
        <v>299</v>
      </c>
      <c r="C76" s="425">
        <v>0</v>
      </c>
      <c r="D76" s="441"/>
      <c r="E76" s="418"/>
      <c r="F76" s="441"/>
      <c r="G76" s="418"/>
    </row>
    <row r="77" spans="1:9" ht="23.25" customHeight="1">
      <c r="A77" s="539">
        <v>2196001005</v>
      </c>
      <c r="B77" s="423" t="s">
        <v>23</v>
      </c>
      <c r="C77" s="442"/>
      <c r="D77" s="421">
        <v>-81529.383990000002</v>
      </c>
      <c r="E77" s="418"/>
      <c r="F77" s="421">
        <v>-6.7999999999999996E-3</v>
      </c>
      <c r="G77" s="418"/>
    </row>
    <row r="78" spans="1:9" s="6" customFormat="1" ht="22.5" customHeight="1">
      <c r="A78" s="538"/>
      <c r="B78" s="415" t="s">
        <v>25</v>
      </c>
      <c r="C78" s="443">
        <f>C69+C70</f>
        <v>1474574.6927999998</v>
      </c>
      <c r="D78" s="444">
        <f>D69+D70</f>
        <v>78361.195720000003</v>
      </c>
      <c r="E78" s="418">
        <f>SUM(D78/C78*100)</f>
        <v>5.3141557428470199</v>
      </c>
      <c r="F78" s="444">
        <f>F69+F70</f>
        <v>179027.37899999999</v>
      </c>
      <c r="G78" s="418">
        <f t="shared" ref="G78" si="6">SUM(D78/F78*100)</f>
        <v>43.770509381137735</v>
      </c>
      <c r="H78" s="205"/>
      <c r="I78" s="93"/>
    </row>
    <row r="79" spans="1:9" s="6" customFormat="1">
      <c r="A79" s="538"/>
      <c r="B79" s="445" t="s">
        <v>295</v>
      </c>
      <c r="C79" s="446">
        <f>C78-C193</f>
        <v>0</v>
      </c>
      <c r="D79" s="417">
        <f>D78-D193</f>
        <v>-97754.579390000014</v>
      </c>
      <c r="E79" s="417">
        <f>E78-E193</f>
        <v>-6.6293406408853039</v>
      </c>
      <c r="F79" s="417">
        <f>F78-F193</f>
        <v>5276.2760799999814</v>
      </c>
      <c r="G79" s="447"/>
      <c r="H79" s="93"/>
      <c r="I79" s="93"/>
    </row>
    <row r="80" spans="1:9">
      <c r="A80" s="543"/>
      <c r="B80" s="448"/>
      <c r="C80" s="449"/>
      <c r="D80" s="450"/>
      <c r="E80" s="451"/>
      <c r="F80" s="452"/>
      <c r="G80" s="451"/>
    </row>
    <row r="81" spans="1:7" ht="56.25" customHeight="1">
      <c r="A81" s="544" t="s">
        <v>439</v>
      </c>
      <c r="B81" s="453" t="s">
        <v>440</v>
      </c>
      <c r="C81" s="412" t="s">
        <v>443</v>
      </c>
      <c r="D81" s="454" t="s">
        <v>552</v>
      </c>
      <c r="E81" s="455" t="s">
        <v>305</v>
      </c>
      <c r="F81" s="456" t="s">
        <v>553</v>
      </c>
      <c r="G81" s="455" t="s">
        <v>445</v>
      </c>
    </row>
    <row r="82" spans="1:7" s="6" customFormat="1" ht="22.5" customHeight="1">
      <c r="A82" s="545" t="s">
        <v>27</v>
      </c>
      <c r="B82" s="457" t="s">
        <v>28</v>
      </c>
      <c r="C82" s="458">
        <f>SUM(C83+C84+C85+C86+C87+C88+C89)</f>
        <v>170633.7836</v>
      </c>
      <c r="D82" s="459">
        <f>SUM(D83:D89)</f>
        <v>19489.318879999999</v>
      </c>
      <c r="E82" s="460">
        <f t="shared" ref="E82:E149" si="7">SUM(D82/C82*100)</f>
        <v>11.421723452893065</v>
      </c>
      <c r="F82" s="459">
        <f>SUM(F83:F89)</f>
        <v>17010.047740000002</v>
      </c>
      <c r="G82" s="460">
        <f>SUM(D82/F82*100)</f>
        <v>114.57533322596069</v>
      </c>
    </row>
    <row r="83" spans="1:7" s="6" customFormat="1" ht="52.5">
      <c r="A83" s="546" t="s">
        <v>29</v>
      </c>
      <c r="B83" s="461" t="s">
        <v>30</v>
      </c>
      <c r="C83" s="462">
        <v>50</v>
      </c>
      <c r="D83" s="463">
        <v>7</v>
      </c>
      <c r="E83" s="460">
        <f t="shared" si="7"/>
        <v>14.000000000000002</v>
      </c>
      <c r="F83" s="463">
        <v>0</v>
      </c>
      <c r="G83" s="460"/>
    </row>
    <row r="84" spans="1:7" ht="21.75" customHeight="1">
      <c r="A84" s="546" t="s">
        <v>31</v>
      </c>
      <c r="B84" s="464" t="s">
        <v>32</v>
      </c>
      <c r="C84" s="462">
        <v>87576.852369999993</v>
      </c>
      <c r="D84" s="463">
        <v>10136.097669999999</v>
      </c>
      <c r="E84" s="460">
        <f t="shared" si="7"/>
        <v>11.57394607787044</v>
      </c>
      <c r="F84" s="463">
        <v>9511.6956900000005</v>
      </c>
      <c r="G84" s="460">
        <f t="shared" ref="G84:G193" si="8">SUM(D84/F84*100)</f>
        <v>106.56457061233</v>
      </c>
    </row>
    <row r="85" spans="1:7" ht="19.5" customHeight="1">
      <c r="A85" s="546" t="s">
        <v>33</v>
      </c>
      <c r="B85" s="464" t="s">
        <v>34</v>
      </c>
      <c r="C85" s="462">
        <v>110.7</v>
      </c>
      <c r="D85" s="463">
        <v>0</v>
      </c>
      <c r="E85" s="460">
        <f t="shared" si="7"/>
        <v>0</v>
      </c>
      <c r="F85" s="463">
        <v>0</v>
      </c>
      <c r="G85" s="460"/>
    </row>
    <row r="86" spans="1:7" ht="49.5" customHeight="1">
      <c r="A86" s="546" t="s">
        <v>35</v>
      </c>
      <c r="B86" s="464" t="s">
        <v>36</v>
      </c>
      <c r="C86" s="465">
        <v>8621.14</v>
      </c>
      <c r="D86" s="466">
        <v>828.19764999999995</v>
      </c>
      <c r="E86" s="460">
        <f t="shared" si="7"/>
        <v>9.6065908916918179</v>
      </c>
      <c r="F86" s="466">
        <v>714.02626999999995</v>
      </c>
      <c r="G86" s="460">
        <f t="shared" si="8"/>
        <v>115.98980104751608</v>
      </c>
    </row>
    <row r="87" spans="1:7" ht="25.5" customHeight="1">
      <c r="A87" s="546" t="s">
        <v>37</v>
      </c>
      <c r="B87" s="464" t="s">
        <v>38</v>
      </c>
      <c r="C87" s="462"/>
      <c r="D87" s="463"/>
      <c r="E87" s="460"/>
      <c r="F87" s="463"/>
      <c r="G87" s="460"/>
    </row>
    <row r="88" spans="1:7" ht="24.75" customHeight="1">
      <c r="A88" s="546" t="s">
        <v>39</v>
      </c>
      <c r="B88" s="464" t="s">
        <v>40</v>
      </c>
      <c r="C88" s="465">
        <v>19958.120320000002</v>
      </c>
      <c r="D88" s="466">
        <v>0</v>
      </c>
      <c r="E88" s="460">
        <f t="shared" si="7"/>
        <v>0</v>
      </c>
      <c r="F88" s="466"/>
      <c r="G88" s="460"/>
    </row>
    <row r="89" spans="1:7" ht="24" customHeight="1">
      <c r="A89" s="546" t="s">
        <v>41</v>
      </c>
      <c r="B89" s="464" t="s">
        <v>42</v>
      </c>
      <c r="C89" s="462">
        <v>54316.970909999996</v>
      </c>
      <c r="D89" s="463">
        <v>8518.0235599999996</v>
      </c>
      <c r="E89" s="460">
        <f t="shared" si="7"/>
        <v>15.68206661250286</v>
      </c>
      <c r="F89" s="463">
        <v>6784.3257800000001</v>
      </c>
      <c r="G89" s="460">
        <f t="shared" si="8"/>
        <v>125.55445944401566</v>
      </c>
    </row>
    <row r="90" spans="1:7" s="403" customFormat="1" ht="49.5" customHeight="1">
      <c r="A90" s="531" t="s">
        <v>545</v>
      </c>
      <c r="B90" s="513" t="s">
        <v>486</v>
      </c>
      <c r="C90" s="519">
        <v>364.64</v>
      </c>
      <c r="D90" s="507">
        <v>0</v>
      </c>
      <c r="E90" s="508">
        <f t="shared" si="7"/>
        <v>0</v>
      </c>
      <c r="F90" s="507">
        <v>0</v>
      </c>
      <c r="G90" s="508"/>
    </row>
    <row r="91" spans="1:7" s="403" customFormat="1" ht="49.5" customHeight="1">
      <c r="A91" s="531" t="s">
        <v>547</v>
      </c>
      <c r="B91" s="513" t="s">
        <v>548</v>
      </c>
      <c r="C91" s="519">
        <v>32808.199999999997</v>
      </c>
      <c r="D91" s="507">
        <v>6000</v>
      </c>
      <c r="E91" s="508">
        <f t="shared" si="7"/>
        <v>18.288110899104492</v>
      </c>
      <c r="F91" s="507">
        <v>4500</v>
      </c>
      <c r="G91" s="508"/>
    </row>
    <row r="92" spans="1:7" s="6" customFormat="1">
      <c r="A92" s="547" t="s">
        <v>43</v>
      </c>
      <c r="B92" s="470" t="s">
        <v>44</v>
      </c>
      <c r="C92" s="458">
        <f>C93</f>
        <v>3475.7</v>
      </c>
      <c r="D92" s="459">
        <f>SUM(D93)</f>
        <v>257.06689</v>
      </c>
      <c r="E92" s="460">
        <f t="shared" si="7"/>
        <v>7.3961184797307027</v>
      </c>
      <c r="F92" s="459">
        <f>F93</f>
        <v>126.92064000000001</v>
      </c>
      <c r="G92" s="460">
        <f t="shared" si="8"/>
        <v>202.54143849258875</v>
      </c>
    </row>
    <row r="93" spans="1:7">
      <c r="A93" s="548" t="s">
        <v>45</v>
      </c>
      <c r="B93" s="471" t="s">
        <v>46</v>
      </c>
      <c r="C93" s="462">
        <v>3475.7</v>
      </c>
      <c r="D93" s="463">
        <v>257.06689</v>
      </c>
      <c r="E93" s="460">
        <f t="shared" si="7"/>
        <v>7.3961184797307027</v>
      </c>
      <c r="F93" s="463">
        <v>126.92064000000001</v>
      </c>
      <c r="G93" s="460">
        <f t="shared" si="8"/>
        <v>202.54143849258875</v>
      </c>
    </row>
    <row r="94" spans="1:7" s="6" customFormat="1" ht="21" customHeight="1">
      <c r="A94" s="545" t="s">
        <v>47</v>
      </c>
      <c r="B94" s="457" t="s">
        <v>48</v>
      </c>
      <c r="C94" s="458">
        <f>SUM(C95:C98)</f>
        <v>12997.582</v>
      </c>
      <c r="D94" s="459">
        <f>SUM(D95:D98)</f>
        <v>1176.8209400000001</v>
      </c>
      <c r="E94" s="460">
        <f t="shared" si="7"/>
        <v>9.0541528416593184</v>
      </c>
      <c r="F94" s="459">
        <f>SUM(F95:F98)</f>
        <v>902.60260999999991</v>
      </c>
      <c r="G94" s="460">
        <f t="shared" si="8"/>
        <v>130.38084833368697</v>
      </c>
    </row>
    <row r="95" spans="1:7">
      <c r="A95" s="549" t="s">
        <v>51</v>
      </c>
      <c r="B95" s="464" t="s">
        <v>301</v>
      </c>
      <c r="C95" s="462">
        <v>1985.6</v>
      </c>
      <c r="D95" s="463">
        <v>222.2002</v>
      </c>
      <c r="E95" s="460">
        <f t="shared" si="7"/>
        <v>11.190582191780821</v>
      </c>
      <c r="F95" s="463">
        <v>166.95174</v>
      </c>
      <c r="G95" s="460">
        <f t="shared" si="8"/>
        <v>133.09247330995174</v>
      </c>
    </row>
    <row r="96" spans="1:7" ht="48" customHeight="1">
      <c r="A96" s="550" t="s">
        <v>53</v>
      </c>
      <c r="B96" s="472" t="s">
        <v>54</v>
      </c>
      <c r="C96" s="462">
        <v>4818.3999999999996</v>
      </c>
      <c r="D96" s="463">
        <v>701.71564000000001</v>
      </c>
      <c r="E96" s="460">
        <f t="shared" si="7"/>
        <v>14.563250041507555</v>
      </c>
      <c r="F96" s="463">
        <v>718.70087000000001</v>
      </c>
      <c r="G96" s="460">
        <f t="shared" si="8"/>
        <v>97.636676020720557</v>
      </c>
    </row>
    <row r="97" spans="1:8" ht="21" customHeight="1">
      <c r="A97" s="550" t="s">
        <v>206</v>
      </c>
      <c r="B97" s="472" t="s">
        <v>207</v>
      </c>
      <c r="C97" s="462">
        <v>4707.5820000000003</v>
      </c>
      <c r="D97" s="463">
        <v>162.92841000000001</v>
      </c>
      <c r="E97" s="460">
        <f t="shared" si="7"/>
        <v>3.4609786935203677</v>
      </c>
      <c r="F97" s="463">
        <v>3.15</v>
      </c>
      <c r="G97" s="460">
        <f t="shared" si="8"/>
        <v>5172.3304761904774</v>
      </c>
    </row>
    <row r="98" spans="1:8" ht="42.75" customHeight="1">
      <c r="A98" s="550" t="s">
        <v>327</v>
      </c>
      <c r="B98" s="472" t="s">
        <v>328</v>
      </c>
      <c r="C98" s="473">
        <v>1486</v>
      </c>
      <c r="D98" s="463">
        <v>89.976690000000005</v>
      </c>
      <c r="E98" s="460">
        <f t="shared" si="7"/>
        <v>6.0549589502018843</v>
      </c>
      <c r="F98" s="463">
        <v>13.8</v>
      </c>
      <c r="G98" s="460"/>
    </row>
    <row r="99" spans="1:8" s="6" customFormat="1" ht="27" customHeight="1">
      <c r="A99" s="545" t="s">
        <v>55</v>
      </c>
      <c r="B99" s="457" t="s">
        <v>56</v>
      </c>
      <c r="C99" s="474">
        <f>SUM(C100+C102+C106+C107+C115)</f>
        <v>224267.09628</v>
      </c>
      <c r="D99" s="475">
        <f>SUM(D100+D102+D106+D107+D115)</f>
        <v>13233.293010000001</v>
      </c>
      <c r="E99" s="460">
        <f t="shared" si="7"/>
        <v>5.9006841527381644</v>
      </c>
      <c r="F99" s="475">
        <f>SUM(F100+F102+F106+F107+F115)</f>
        <v>12758.539569999999</v>
      </c>
      <c r="G99" s="460">
        <f t="shared" si="8"/>
        <v>103.72106413430203</v>
      </c>
    </row>
    <row r="100" spans="1:8" ht="27" customHeight="1">
      <c r="A100" s="545" t="s">
        <v>384</v>
      </c>
      <c r="B100" s="461" t="s">
        <v>385</v>
      </c>
      <c r="C100" s="476">
        <v>500</v>
      </c>
      <c r="D100" s="477">
        <v>60</v>
      </c>
      <c r="E100" s="460">
        <f t="shared" si="7"/>
        <v>12</v>
      </c>
      <c r="F100" s="477">
        <v>39.200000000000003</v>
      </c>
      <c r="G100" s="460"/>
    </row>
    <row r="101" spans="1:8" s="403" customFormat="1" ht="68.25" customHeight="1">
      <c r="A101" s="504" t="s">
        <v>546</v>
      </c>
      <c r="B101" s="532" t="s">
        <v>481</v>
      </c>
      <c r="C101" s="509">
        <v>500</v>
      </c>
      <c r="D101" s="533">
        <v>60</v>
      </c>
      <c r="E101" s="508">
        <f t="shared" si="7"/>
        <v>12</v>
      </c>
      <c r="F101" s="533">
        <v>39.200000000000003</v>
      </c>
      <c r="G101" s="508"/>
    </row>
    <row r="102" spans="1:8" s="6" customFormat="1" ht="20.25" customHeight="1">
      <c r="A102" s="545" t="s">
        <v>57</v>
      </c>
      <c r="B102" s="464" t="s">
        <v>298</v>
      </c>
      <c r="C102" s="478">
        <v>1427.74018</v>
      </c>
      <c r="D102" s="466">
        <v>43.2</v>
      </c>
      <c r="E102" s="460">
        <f t="shared" si="7"/>
        <v>3.0257606114300155</v>
      </c>
      <c r="F102" s="466">
        <v>24.3</v>
      </c>
      <c r="G102" s="460"/>
      <c r="H102" s="50"/>
    </row>
    <row r="103" spans="1:8" s="526" customFormat="1" ht="85.5" customHeight="1">
      <c r="A103" s="504" t="s">
        <v>489</v>
      </c>
      <c r="B103" s="513" t="s">
        <v>556</v>
      </c>
      <c r="C103" s="509">
        <v>581</v>
      </c>
      <c r="D103" s="510">
        <v>43.2</v>
      </c>
      <c r="E103" s="508">
        <f t="shared" si="7"/>
        <v>7.4354561101549059</v>
      </c>
      <c r="F103" s="512">
        <v>24.3</v>
      </c>
      <c r="G103" s="508"/>
      <c r="H103" s="525"/>
    </row>
    <row r="104" spans="1:8" s="526" customFormat="1" ht="40.5" customHeight="1">
      <c r="A104" s="504" t="s">
        <v>489</v>
      </c>
      <c r="B104" s="513" t="s">
        <v>487</v>
      </c>
      <c r="C104" s="509">
        <v>407.36900000000003</v>
      </c>
      <c r="D104" s="510">
        <v>0</v>
      </c>
      <c r="E104" s="508">
        <f t="shared" si="7"/>
        <v>0</v>
      </c>
      <c r="F104" s="512">
        <v>0</v>
      </c>
      <c r="G104" s="508"/>
      <c r="H104" s="525"/>
    </row>
    <row r="105" spans="1:8" s="526" customFormat="1" ht="38.25" customHeight="1">
      <c r="A105" s="504" t="s">
        <v>489</v>
      </c>
      <c r="B105" s="513" t="s">
        <v>488</v>
      </c>
      <c r="C105" s="509">
        <v>82.070999999999998</v>
      </c>
      <c r="D105" s="510">
        <v>0</v>
      </c>
      <c r="E105" s="508">
        <f t="shared" si="7"/>
        <v>0</v>
      </c>
      <c r="F105" s="512">
        <v>0</v>
      </c>
      <c r="G105" s="508"/>
      <c r="H105" s="525"/>
    </row>
    <row r="106" spans="1:8" s="6" customFormat="1" ht="20.25" customHeight="1">
      <c r="A106" s="546" t="s">
        <v>59</v>
      </c>
      <c r="B106" s="464" t="s">
        <v>380</v>
      </c>
      <c r="C106" s="476">
        <v>3059.0932899999998</v>
      </c>
      <c r="D106" s="463">
        <v>0</v>
      </c>
      <c r="E106" s="460"/>
      <c r="F106" s="463">
        <v>0</v>
      </c>
      <c r="G106" s="460"/>
      <c r="H106" s="50"/>
    </row>
    <row r="107" spans="1:8" ht="26.25" customHeight="1">
      <c r="A107" s="545" t="s">
        <v>61</v>
      </c>
      <c r="B107" s="480" t="s">
        <v>448</v>
      </c>
      <c r="C107" s="474">
        <v>217547.76280999999</v>
      </c>
      <c r="D107" s="459">
        <v>12967.64601</v>
      </c>
      <c r="E107" s="460">
        <f t="shared" si="7"/>
        <v>5.9608271041268184</v>
      </c>
      <c r="F107" s="459">
        <v>12611.755569999999</v>
      </c>
      <c r="G107" s="460">
        <f t="shared" si="8"/>
        <v>102.82189452550578</v>
      </c>
    </row>
    <row r="108" spans="1:8" s="403" customFormat="1" ht="26.25" customHeight="1">
      <c r="A108" s="504" t="s">
        <v>453</v>
      </c>
      <c r="B108" s="513" t="s">
        <v>463</v>
      </c>
      <c r="C108" s="506">
        <v>93116.646999999997</v>
      </c>
      <c r="D108" s="507"/>
      <c r="E108" s="508">
        <f t="shared" si="7"/>
        <v>0</v>
      </c>
      <c r="F108" s="507"/>
      <c r="G108" s="508"/>
    </row>
    <row r="109" spans="1:8" s="403" customFormat="1" ht="54" customHeight="1">
      <c r="A109" s="504" t="s">
        <v>454</v>
      </c>
      <c r="B109" s="527" t="s">
        <v>520</v>
      </c>
      <c r="C109" s="509">
        <v>38947.360000000001</v>
      </c>
      <c r="D109" s="528">
        <v>0</v>
      </c>
      <c r="E109" s="508">
        <f t="shared" si="7"/>
        <v>0</v>
      </c>
      <c r="F109" s="529">
        <v>0</v>
      </c>
      <c r="G109" s="508"/>
    </row>
    <row r="110" spans="1:8" s="403" customFormat="1" ht="61.5" customHeight="1">
      <c r="A110" s="504" t="s">
        <v>491</v>
      </c>
      <c r="B110" s="530" t="s">
        <v>521</v>
      </c>
      <c r="C110" s="509">
        <v>27179.053</v>
      </c>
      <c r="D110" s="510">
        <v>0</v>
      </c>
      <c r="E110" s="508">
        <f t="shared" si="7"/>
        <v>0</v>
      </c>
      <c r="F110" s="510">
        <v>0</v>
      </c>
      <c r="G110" s="508"/>
    </row>
    <row r="111" spans="1:8" s="403" customFormat="1" ht="64.5" customHeight="1">
      <c r="A111" s="504" t="s">
        <v>491</v>
      </c>
      <c r="B111" s="530" t="s">
        <v>524</v>
      </c>
      <c r="C111" s="509">
        <v>3890.0430000000001</v>
      </c>
      <c r="D111" s="510">
        <v>250.67500000000001</v>
      </c>
      <c r="E111" s="508">
        <f t="shared" si="7"/>
        <v>6.4440161715436055</v>
      </c>
      <c r="F111" s="510">
        <v>3730.5509999999999</v>
      </c>
      <c r="G111" s="508"/>
    </row>
    <row r="112" spans="1:8" s="403" customFormat="1" ht="62.25" customHeight="1">
      <c r="A112" s="504" t="s">
        <v>491</v>
      </c>
      <c r="B112" s="530" t="s">
        <v>522</v>
      </c>
      <c r="C112" s="509">
        <v>8500</v>
      </c>
      <c r="D112" s="510">
        <v>0</v>
      </c>
      <c r="E112" s="508">
        <f t="shared" si="7"/>
        <v>0</v>
      </c>
      <c r="F112" s="510">
        <v>50.718000000000004</v>
      </c>
      <c r="G112" s="508"/>
    </row>
    <row r="113" spans="1:7" s="403" customFormat="1" ht="47.25" customHeight="1">
      <c r="A113" s="504" t="s">
        <v>491</v>
      </c>
      <c r="B113" s="530" t="s">
        <v>523</v>
      </c>
      <c r="C113" s="509">
        <v>49497.68</v>
      </c>
      <c r="D113" s="510">
        <v>12716.97</v>
      </c>
      <c r="E113" s="508">
        <f t="shared" si="7"/>
        <v>25.692052637618566</v>
      </c>
      <c r="F113" s="510">
        <v>8830.4859899999992</v>
      </c>
      <c r="G113" s="508"/>
    </row>
    <row r="114" spans="1:7" s="403" customFormat="1" ht="59.25" customHeight="1">
      <c r="A114" s="504" t="s">
        <v>491</v>
      </c>
      <c r="B114" s="530" t="s">
        <v>472</v>
      </c>
      <c r="C114" s="509">
        <v>1482.5260000000001</v>
      </c>
      <c r="D114" s="510">
        <v>0</v>
      </c>
      <c r="E114" s="508">
        <f t="shared" si="7"/>
        <v>0</v>
      </c>
      <c r="F114" s="510">
        <v>0</v>
      </c>
      <c r="G114" s="508"/>
    </row>
    <row r="115" spans="1:7" ht="45" customHeight="1">
      <c r="A115" s="545" t="s">
        <v>63</v>
      </c>
      <c r="B115" s="464" t="s">
        <v>555</v>
      </c>
      <c r="C115" s="481">
        <v>1732.5</v>
      </c>
      <c r="D115" s="482">
        <v>162.447</v>
      </c>
      <c r="E115" s="460">
        <f t="shared" si="7"/>
        <v>9.3764502164502161</v>
      </c>
      <c r="F115" s="482">
        <v>83.284000000000006</v>
      </c>
      <c r="G115" s="460">
        <f t="shared" si="8"/>
        <v>195.05187070745879</v>
      </c>
    </row>
    <row r="116" spans="1:7" s="403" customFormat="1" ht="62.25" customHeight="1">
      <c r="A116" s="504" t="s">
        <v>544</v>
      </c>
      <c r="B116" s="513" t="s">
        <v>483</v>
      </c>
      <c r="C116" s="509">
        <v>200</v>
      </c>
      <c r="D116" s="510">
        <v>0</v>
      </c>
      <c r="E116" s="508">
        <f t="shared" si="7"/>
        <v>0</v>
      </c>
      <c r="F116" s="510">
        <v>0</v>
      </c>
      <c r="G116" s="508"/>
    </row>
    <row r="117" spans="1:7" s="403" customFormat="1" ht="62.25" customHeight="1">
      <c r="A117" s="504" t="s">
        <v>545</v>
      </c>
      <c r="B117" s="513" t="s">
        <v>484</v>
      </c>
      <c r="C117" s="509">
        <v>500</v>
      </c>
      <c r="D117" s="510">
        <v>37</v>
      </c>
      <c r="E117" s="508">
        <f t="shared" si="7"/>
        <v>7.3999999999999995</v>
      </c>
      <c r="F117" s="510">
        <v>1.5</v>
      </c>
      <c r="G117" s="508"/>
    </row>
    <row r="118" spans="1:7" s="403" customFormat="1" ht="62.25" customHeight="1">
      <c r="A118" s="504" t="s">
        <v>545</v>
      </c>
      <c r="B118" s="513" t="s">
        <v>485</v>
      </c>
      <c r="C118" s="509">
        <v>700</v>
      </c>
      <c r="D118" s="510">
        <v>0</v>
      </c>
      <c r="E118" s="508">
        <f t="shared" si="7"/>
        <v>0</v>
      </c>
      <c r="F118" s="510">
        <v>0</v>
      </c>
      <c r="G118" s="508"/>
    </row>
    <row r="119" spans="1:7" s="403" customFormat="1" ht="45.75" customHeight="1">
      <c r="A119" s="504" t="s">
        <v>525</v>
      </c>
      <c r="B119" s="513" t="s">
        <v>526</v>
      </c>
      <c r="C119" s="506">
        <v>332.5</v>
      </c>
      <c r="D119" s="507">
        <v>125.447</v>
      </c>
      <c r="E119" s="508">
        <f t="shared" si="7"/>
        <v>37.728421052631575</v>
      </c>
      <c r="F119" s="507">
        <v>81.784000000000006</v>
      </c>
      <c r="G119" s="508"/>
    </row>
    <row r="120" spans="1:7" s="6" customFormat="1" ht="51.75">
      <c r="A120" s="545" t="s">
        <v>65</v>
      </c>
      <c r="B120" s="457" t="s">
        <v>66</v>
      </c>
      <c r="C120" s="458">
        <f>SUM(C121+C123+C130+C137)</f>
        <v>223866.30557999999</v>
      </c>
      <c r="D120" s="459">
        <f>SUM(D121+D123+D130+D137)</f>
        <v>3611.2099199999998</v>
      </c>
      <c r="E120" s="460">
        <f t="shared" si="7"/>
        <v>1.6131100706039534</v>
      </c>
      <c r="F120" s="459">
        <f>SUM(F121+F123+F130+F137)</f>
        <v>1944.8679999999999</v>
      </c>
      <c r="G120" s="460">
        <f t="shared" si="8"/>
        <v>185.67892114014936</v>
      </c>
    </row>
    <row r="121" spans="1:7">
      <c r="A121" s="545" t="s">
        <v>67</v>
      </c>
      <c r="B121" s="483" t="s">
        <v>465</v>
      </c>
      <c r="C121" s="462">
        <v>500</v>
      </c>
      <c r="D121" s="463">
        <v>112.94472</v>
      </c>
      <c r="E121" s="460">
        <f t="shared" si="7"/>
        <v>22.588943999999998</v>
      </c>
      <c r="F121" s="463">
        <v>74.379739999999998</v>
      </c>
      <c r="G121" s="460"/>
    </row>
    <row r="122" spans="1:7" ht="105">
      <c r="A122" s="504" t="s">
        <v>527</v>
      </c>
      <c r="B122" s="484" t="s">
        <v>451</v>
      </c>
      <c r="C122" s="485">
        <v>500</v>
      </c>
      <c r="D122" s="479">
        <v>112.944</v>
      </c>
      <c r="E122" s="460">
        <f t="shared" si="7"/>
        <v>22.588799999999999</v>
      </c>
      <c r="F122" s="479">
        <v>74.379739999999998</v>
      </c>
      <c r="G122" s="460"/>
    </row>
    <row r="123" spans="1:7" ht="23.25" customHeight="1">
      <c r="A123" s="545" t="s">
        <v>69</v>
      </c>
      <c r="B123" s="483" t="s">
        <v>450</v>
      </c>
      <c r="C123" s="465">
        <v>85117.101850000006</v>
      </c>
      <c r="D123" s="465">
        <v>474.39395999999999</v>
      </c>
      <c r="E123" s="460">
        <f t="shared" si="7"/>
        <v>0.55734270750432036</v>
      </c>
      <c r="F123" s="465">
        <v>525.31871000000001</v>
      </c>
      <c r="G123" s="460">
        <f t="shared" si="8"/>
        <v>90.305932564252274</v>
      </c>
    </row>
    <row r="124" spans="1:7" ht="47.25" customHeight="1">
      <c r="A124" s="504" t="s">
        <v>456</v>
      </c>
      <c r="B124" s="484" t="s">
        <v>467</v>
      </c>
      <c r="C124" s="485">
        <v>55822.101000000002</v>
      </c>
      <c r="D124" s="479"/>
      <c r="E124" s="460">
        <f t="shared" si="7"/>
        <v>0</v>
      </c>
      <c r="F124" s="479">
        <v>54.287999999999997</v>
      </c>
      <c r="G124" s="460"/>
    </row>
    <row r="125" spans="1:7" ht="48" customHeight="1">
      <c r="A125" s="504" t="s">
        <v>452</v>
      </c>
      <c r="B125" s="484" t="s">
        <v>528</v>
      </c>
      <c r="C125" s="485">
        <v>10000</v>
      </c>
      <c r="D125" s="479">
        <v>474.39299999999997</v>
      </c>
      <c r="E125" s="460">
        <f t="shared" si="7"/>
        <v>4.7439299999999998</v>
      </c>
      <c r="F125" s="479">
        <v>471.03</v>
      </c>
      <c r="G125" s="460"/>
    </row>
    <row r="126" spans="1:7" ht="39" customHeight="1">
      <c r="A126" s="504" t="s">
        <v>455</v>
      </c>
      <c r="B126" s="484" t="s">
        <v>449</v>
      </c>
      <c r="C126" s="485"/>
      <c r="D126" s="479"/>
      <c r="E126" s="460"/>
      <c r="F126" s="479">
        <v>0</v>
      </c>
      <c r="G126" s="460"/>
    </row>
    <row r="127" spans="1:7" ht="26.25" customHeight="1">
      <c r="A127" s="504" t="s">
        <v>456</v>
      </c>
      <c r="B127" s="484" t="s">
        <v>466</v>
      </c>
      <c r="C127" s="485"/>
      <c r="D127" s="479"/>
      <c r="E127" s="460"/>
      <c r="F127" s="479"/>
      <c r="G127" s="460"/>
    </row>
    <row r="128" spans="1:7" ht="37.5" customHeight="1">
      <c r="A128" s="504" t="s">
        <v>529</v>
      </c>
      <c r="B128" s="484" t="s">
        <v>490</v>
      </c>
      <c r="C128" s="485">
        <v>6620</v>
      </c>
      <c r="D128" s="479">
        <v>0</v>
      </c>
      <c r="E128" s="460">
        <f t="shared" si="7"/>
        <v>0</v>
      </c>
      <c r="F128" s="479"/>
      <c r="G128" s="460"/>
    </row>
    <row r="129" spans="1:7" ht="23.25" customHeight="1">
      <c r="A129" s="504" t="s">
        <v>453</v>
      </c>
      <c r="B129" s="467" t="s">
        <v>463</v>
      </c>
      <c r="C129" s="468">
        <v>30339.892</v>
      </c>
      <c r="D129" s="469">
        <v>0</v>
      </c>
      <c r="E129" s="460">
        <f t="shared" si="7"/>
        <v>0</v>
      </c>
      <c r="F129" s="469">
        <v>0</v>
      </c>
      <c r="G129" s="460"/>
    </row>
    <row r="130" spans="1:7" ht="27.75" customHeight="1">
      <c r="A130" s="545" t="s">
        <v>71</v>
      </c>
      <c r="B130" s="480" t="s">
        <v>464</v>
      </c>
      <c r="C130" s="462">
        <v>138246.90372999999</v>
      </c>
      <c r="D130" s="463">
        <v>3023.8712399999999</v>
      </c>
      <c r="E130" s="460">
        <f t="shared" si="7"/>
        <v>2.1872976236094979</v>
      </c>
      <c r="F130" s="459">
        <v>1345.1695500000001</v>
      </c>
      <c r="G130" s="460">
        <f t="shared" si="8"/>
        <v>224.79480300457291</v>
      </c>
    </row>
    <row r="131" spans="1:7" s="403" customFormat="1" ht="57" customHeight="1">
      <c r="A131" s="504"/>
      <c r="B131" s="524" t="s">
        <v>471</v>
      </c>
      <c r="C131" s="523">
        <v>0</v>
      </c>
      <c r="D131" s="512"/>
      <c r="E131" s="508"/>
      <c r="F131" s="512">
        <f>SUM(F132:F135)</f>
        <v>1345.14</v>
      </c>
      <c r="G131" s="508">
        <f t="shared" si="8"/>
        <v>0</v>
      </c>
    </row>
    <row r="132" spans="1:7" s="403" customFormat="1" ht="27" customHeight="1">
      <c r="A132" s="504" t="s">
        <v>530</v>
      </c>
      <c r="B132" s="513" t="s">
        <v>468</v>
      </c>
      <c r="C132" s="516">
        <v>10000</v>
      </c>
      <c r="D132" s="510">
        <v>1427.701</v>
      </c>
      <c r="E132" s="508">
        <f t="shared" si="7"/>
        <v>14.277010000000001</v>
      </c>
      <c r="F132" s="510">
        <v>1175.2</v>
      </c>
      <c r="G132" s="508">
        <f t="shared" si="8"/>
        <v>121.48578965282503</v>
      </c>
    </row>
    <row r="133" spans="1:7" s="403" customFormat="1" ht="44.25" customHeight="1">
      <c r="A133" s="504" t="s">
        <v>530</v>
      </c>
      <c r="B133" s="513" t="s">
        <v>469</v>
      </c>
      <c r="C133" s="516">
        <v>0</v>
      </c>
      <c r="D133" s="510">
        <v>0</v>
      </c>
      <c r="E133" s="508" t="e">
        <f t="shared" si="7"/>
        <v>#DIV/0!</v>
      </c>
      <c r="F133" s="510">
        <v>0</v>
      </c>
      <c r="G133" s="508"/>
    </row>
    <row r="134" spans="1:7" s="403" customFormat="1" ht="45.75" customHeight="1">
      <c r="A134" s="504" t="s">
        <v>530</v>
      </c>
      <c r="B134" s="513" t="s">
        <v>470</v>
      </c>
      <c r="C134" s="516">
        <v>15000</v>
      </c>
      <c r="D134" s="510">
        <v>1596.17</v>
      </c>
      <c r="E134" s="508">
        <f t="shared" si="7"/>
        <v>10.641133333333334</v>
      </c>
      <c r="F134" s="510">
        <v>169.94</v>
      </c>
      <c r="G134" s="508">
        <f t="shared" si="8"/>
        <v>939.25503118747804</v>
      </c>
    </row>
    <row r="135" spans="1:7" s="403" customFormat="1" ht="42" customHeight="1">
      <c r="A135" s="504" t="s">
        <v>462</v>
      </c>
      <c r="B135" s="513" t="s">
        <v>473</v>
      </c>
      <c r="C135" s="516">
        <v>6950.0389999999998</v>
      </c>
      <c r="D135" s="510">
        <v>0</v>
      </c>
      <c r="E135" s="508">
        <f t="shared" si="7"/>
        <v>0</v>
      </c>
      <c r="F135" s="510">
        <v>0</v>
      </c>
      <c r="G135" s="508"/>
    </row>
    <row r="136" spans="1:7" s="403" customFormat="1" ht="27.75" customHeight="1">
      <c r="A136" s="504" t="s">
        <v>453</v>
      </c>
      <c r="B136" s="513" t="s">
        <v>463</v>
      </c>
      <c r="C136" s="516">
        <v>106296.864</v>
      </c>
      <c r="D136" s="510">
        <v>0</v>
      </c>
      <c r="E136" s="508">
        <f t="shared" si="7"/>
        <v>0</v>
      </c>
      <c r="F136" s="510">
        <v>0</v>
      </c>
      <c r="G136" s="508"/>
    </row>
    <row r="137" spans="1:7" ht="45.75" customHeight="1">
      <c r="A137" s="546" t="s">
        <v>243</v>
      </c>
      <c r="B137" s="464" t="s">
        <v>253</v>
      </c>
      <c r="C137" s="465">
        <v>2.2999999999999998</v>
      </c>
      <c r="D137" s="466">
        <v>0</v>
      </c>
      <c r="E137" s="460">
        <f t="shared" si="7"/>
        <v>0</v>
      </c>
      <c r="F137" s="462">
        <v>0</v>
      </c>
      <c r="G137" s="460"/>
    </row>
    <row r="138" spans="1:7" s="6" customFormat="1">
      <c r="A138" s="545" t="s">
        <v>73</v>
      </c>
      <c r="B138" s="486" t="s">
        <v>74</v>
      </c>
      <c r="C138" s="474">
        <f>SUM(C140)</f>
        <v>0</v>
      </c>
      <c r="D138" s="474">
        <f>SUM(D140)</f>
        <v>0</v>
      </c>
      <c r="E138" s="460" t="e">
        <f t="shared" si="7"/>
        <v>#DIV/0!</v>
      </c>
      <c r="F138" s="474">
        <f>SUM(F139)</f>
        <v>0</v>
      </c>
      <c r="G138" s="460"/>
    </row>
    <row r="139" spans="1:7" s="6" customFormat="1" ht="52.5">
      <c r="A139" s="546" t="s">
        <v>478</v>
      </c>
      <c r="B139" s="487" t="s">
        <v>511</v>
      </c>
      <c r="C139" s="474"/>
      <c r="D139" s="475"/>
      <c r="E139" s="460"/>
      <c r="F139" s="476">
        <v>0</v>
      </c>
      <c r="G139" s="460"/>
    </row>
    <row r="140" spans="1:7" ht="28.5" customHeight="1">
      <c r="A140" s="546" t="s">
        <v>433</v>
      </c>
      <c r="B140" s="464" t="s">
        <v>434</v>
      </c>
      <c r="C140" s="478">
        <v>0</v>
      </c>
      <c r="D140" s="466"/>
      <c r="E140" s="460" t="e">
        <f t="shared" si="7"/>
        <v>#DIV/0!</v>
      </c>
      <c r="F140" s="465">
        <v>0</v>
      </c>
      <c r="G140" s="460"/>
    </row>
    <row r="141" spans="1:7" s="403" customFormat="1" ht="28.5" customHeight="1">
      <c r="A141" s="504" t="s">
        <v>531</v>
      </c>
      <c r="B141" s="513" t="s">
        <v>512</v>
      </c>
      <c r="C141" s="509">
        <v>0</v>
      </c>
      <c r="D141" s="512">
        <v>0</v>
      </c>
      <c r="E141" s="508"/>
      <c r="F141" s="523"/>
      <c r="G141" s="508"/>
    </row>
    <row r="142" spans="1:7" s="403" customFormat="1" ht="44.25" customHeight="1">
      <c r="A142" s="504" t="s">
        <v>531</v>
      </c>
      <c r="B142" s="513" t="s">
        <v>532</v>
      </c>
      <c r="C142" s="509">
        <v>0</v>
      </c>
      <c r="D142" s="512">
        <v>0</v>
      </c>
      <c r="E142" s="508"/>
      <c r="F142" s="523"/>
      <c r="G142" s="508"/>
    </row>
    <row r="143" spans="1:7" s="6" customFormat="1">
      <c r="A143" s="545" t="s">
        <v>75</v>
      </c>
      <c r="B143" s="486" t="s">
        <v>76</v>
      </c>
      <c r="C143" s="474">
        <f>SUM(C144+C148+C158+C161+C162+C163)</f>
        <v>638797.53106999991</v>
      </c>
      <c r="D143" s="475">
        <f>D144+D148+D162+D163+D158+D161</f>
        <v>112522.7576</v>
      </c>
      <c r="E143" s="460">
        <f t="shared" si="7"/>
        <v>17.614776533578944</v>
      </c>
      <c r="F143" s="475">
        <f>F144+F148+F162+F163+F158+F161</f>
        <v>113942.58922000001</v>
      </c>
      <c r="G143" s="460">
        <f t="shared" si="8"/>
        <v>98.753906129639901</v>
      </c>
    </row>
    <row r="144" spans="1:7">
      <c r="A144" s="546" t="s">
        <v>77</v>
      </c>
      <c r="B144" s="488" t="s">
        <v>238</v>
      </c>
      <c r="C144" s="476">
        <v>115035.9</v>
      </c>
      <c r="D144" s="463">
        <v>19901.7</v>
      </c>
      <c r="E144" s="460">
        <f t="shared" si="7"/>
        <v>17.300425345479109</v>
      </c>
      <c r="F144" s="463">
        <v>23975.237000000001</v>
      </c>
      <c r="G144" s="460">
        <f t="shared" si="8"/>
        <v>83.009398405529851</v>
      </c>
    </row>
    <row r="145" spans="1:7" s="403" customFormat="1" ht="46.5">
      <c r="A145" s="504" t="s">
        <v>534</v>
      </c>
      <c r="B145" s="505" t="s">
        <v>533</v>
      </c>
      <c r="C145" s="506">
        <v>18491.7</v>
      </c>
      <c r="D145" s="507">
        <v>3803.3</v>
      </c>
      <c r="E145" s="508">
        <f t="shared" si="7"/>
        <v>20.567606007019364</v>
      </c>
      <c r="F145" s="507">
        <v>2254.4319999999998</v>
      </c>
      <c r="G145" s="508">
        <f t="shared" si="8"/>
        <v>168.70324764730097</v>
      </c>
    </row>
    <row r="146" spans="1:7" s="403" customFormat="1" ht="139.5">
      <c r="A146" s="504" t="s">
        <v>534</v>
      </c>
      <c r="B146" s="505" t="s">
        <v>495</v>
      </c>
      <c r="C146" s="506">
        <v>2015</v>
      </c>
      <c r="D146" s="507">
        <v>353.6</v>
      </c>
      <c r="E146" s="508">
        <f t="shared" si="7"/>
        <v>17.548387096774196</v>
      </c>
      <c r="F146" s="507">
        <v>96.4</v>
      </c>
      <c r="G146" s="508">
        <f t="shared" si="8"/>
        <v>366.80497925311204</v>
      </c>
    </row>
    <row r="147" spans="1:7" s="403" customFormat="1" ht="48" customHeight="1">
      <c r="A147" s="504" t="s">
        <v>535</v>
      </c>
      <c r="B147" s="505" t="s">
        <v>496</v>
      </c>
      <c r="C147" s="506">
        <v>60</v>
      </c>
      <c r="D147" s="507">
        <v>0</v>
      </c>
      <c r="E147" s="508">
        <f t="shared" si="7"/>
        <v>0</v>
      </c>
      <c r="F147" s="507">
        <v>0</v>
      </c>
      <c r="G147" s="508"/>
    </row>
    <row r="148" spans="1:7">
      <c r="A148" s="546" t="s">
        <v>78</v>
      </c>
      <c r="B148" s="488" t="s">
        <v>239</v>
      </c>
      <c r="C148" s="476">
        <v>477151.30106999999</v>
      </c>
      <c r="D148" s="463">
        <v>84003.959390000004</v>
      </c>
      <c r="E148" s="460">
        <f t="shared" si="7"/>
        <v>17.605308672872358</v>
      </c>
      <c r="F148" s="463">
        <v>83974.821219999998</v>
      </c>
      <c r="G148" s="460">
        <f t="shared" si="8"/>
        <v>100.03469869846305</v>
      </c>
    </row>
    <row r="149" spans="1:7" s="403" customFormat="1" ht="69.75">
      <c r="A149" s="504" t="s">
        <v>534</v>
      </c>
      <c r="B149" s="505" t="s">
        <v>497</v>
      </c>
      <c r="C149" s="509">
        <v>8033.27</v>
      </c>
      <c r="D149" s="510">
        <v>356.93</v>
      </c>
      <c r="E149" s="508">
        <f t="shared" si="7"/>
        <v>4.443147062155262</v>
      </c>
      <c r="F149" s="510">
        <v>2831.5459999999998</v>
      </c>
      <c r="G149" s="508">
        <f t="shared" si="8"/>
        <v>12.6054812459342</v>
      </c>
    </row>
    <row r="150" spans="1:7" s="403" customFormat="1" ht="93">
      <c r="A150" s="504" t="s">
        <v>534</v>
      </c>
      <c r="B150" s="505" t="s">
        <v>498</v>
      </c>
      <c r="C150" s="509">
        <v>1500</v>
      </c>
      <c r="D150" s="510">
        <v>0</v>
      </c>
      <c r="E150" s="508">
        <f t="shared" ref="E150:E156" si="9">SUM(D150/C150*100)</f>
        <v>0</v>
      </c>
      <c r="F150" s="510">
        <v>330.94499999999999</v>
      </c>
      <c r="G150" s="508">
        <f t="shared" si="8"/>
        <v>0</v>
      </c>
    </row>
    <row r="151" spans="1:7" s="403" customFormat="1" ht="88.5" customHeight="1">
      <c r="A151" s="504" t="s">
        <v>534</v>
      </c>
      <c r="B151" s="505" t="s">
        <v>514</v>
      </c>
      <c r="C151" s="509">
        <v>35622.699999999997</v>
      </c>
      <c r="D151" s="510">
        <v>5728.8</v>
      </c>
      <c r="E151" s="508">
        <f t="shared" si="9"/>
        <v>16.081880374031169</v>
      </c>
      <c r="F151" s="510">
        <v>2916.48</v>
      </c>
      <c r="G151" s="508">
        <f t="shared" si="8"/>
        <v>196.42857142857144</v>
      </c>
    </row>
    <row r="152" spans="1:7" s="403" customFormat="1" ht="88.5" customHeight="1">
      <c r="A152" s="504" t="s">
        <v>534</v>
      </c>
      <c r="B152" s="505" t="s">
        <v>515</v>
      </c>
      <c r="C152" s="509">
        <v>13971.055</v>
      </c>
      <c r="D152" s="510">
        <v>4657.0029999999997</v>
      </c>
      <c r="E152" s="508">
        <f t="shared" si="9"/>
        <v>33.333223582614195</v>
      </c>
      <c r="F152" s="510">
        <v>0</v>
      </c>
      <c r="G152" s="508"/>
    </row>
    <row r="153" spans="1:7" s="403" customFormat="1" ht="127.5" customHeight="1">
      <c r="A153" s="504" t="s">
        <v>534</v>
      </c>
      <c r="B153" s="505" t="s">
        <v>513</v>
      </c>
      <c r="C153" s="509">
        <v>3004.8890000000001</v>
      </c>
      <c r="D153" s="510">
        <v>0</v>
      </c>
      <c r="E153" s="508">
        <f t="shared" si="9"/>
        <v>0</v>
      </c>
      <c r="F153" s="510">
        <v>0</v>
      </c>
      <c r="G153" s="508"/>
    </row>
    <row r="154" spans="1:7" s="403" customFormat="1" ht="216.75" customHeight="1">
      <c r="A154" s="504" t="s">
        <v>534</v>
      </c>
      <c r="B154" s="511" t="s">
        <v>538</v>
      </c>
      <c r="C154" s="509">
        <v>2670.8</v>
      </c>
      <c r="D154" s="510">
        <v>0</v>
      </c>
      <c r="E154" s="508">
        <f t="shared" si="9"/>
        <v>0</v>
      </c>
      <c r="F154" s="510"/>
      <c r="G154" s="508"/>
    </row>
    <row r="155" spans="1:7" s="403" customFormat="1" ht="54.75" customHeight="1">
      <c r="A155" s="504" t="s">
        <v>536</v>
      </c>
      <c r="B155" s="505" t="s">
        <v>537</v>
      </c>
      <c r="C155" s="509">
        <v>0</v>
      </c>
      <c r="D155" s="510">
        <v>0</v>
      </c>
      <c r="E155" s="508" t="e">
        <f t="shared" si="9"/>
        <v>#DIV/0!</v>
      </c>
      <c r="F155" s="510"/>
      <c r="G155" s="508"/>
    </row>
    <row r="156" spans="1:7" s="403" customFormat="1" ht="105" customHeight="1">
      <c r="A156" s="504" t="s">
        <v>492</v>
      </c>
      <c r="B156" s="505" t="s">
        <v>507</v>
      </c>
      <c r="C156" s="509">
        <v>3070.2020000000002</v>
      </c>
      <c r="D156" s="510">
        <v>511.7</v>
      </c>
      <c r="E156" s="508">
        <f t="shared" si="9"/>
        <v>16.666655809617737</v>
      </c>
      <c r="F156" s="510">
        <v>526.46100000000001</v>
      </c>
      <c r="G156" s="508">
        <f t="shared" si="8"/>
        <v>97.196183572952222</v>
      </c>
    </row>
    <row r="157" spans="1:7" s="403" customFormat="1" ht="69.75">
      <c r="A157" s="504" t="s">
        <v>503</v>
      </c>
      <c r="B157" s="505" t="s">
        <v>496</v>
      </c>
      <c r="C157" s="509">
        <v>200</v>
      </c>
      <c r="D157" s="510"/>
      <c r="E157" s="508">
        <f t="shared" ref="E157" si="10">SUM(D157/C157*100)</f>
        <v>0</v>
      </c>
      <c r="F157" s="510">
        <v>0</v>
      </c>
      <c r="G157" s="508"/>
    </row>
    <row r="158" spans="1:7">
      <c r="A158" s="546" t="s">
        <v>307</v>
      </c>
      <c r="B158" s="488" t="s">
        <v>308</v>
      </c>
      <c r="C158" s="478">
        <v>30040.400000000001</v>
      </c>
      <c r="D158" s="466">
        <v>4942.8680800000002</v>
      </c>
      <c r="E158" s="460">
        <f t="shared" ref="E158:E193" si="11">SUM(D158/C158*100)</f>
        <v>16.454068787366346</v>
      </c>
      <c r="F158" s="466">
        <v>5183</v>
      </c>
      <c r="G158" s="460">
        <f t="shared" si="8"/>
        <v>95.366931892726228</v>
      </c>
    </row>
    <row r="159" spans="1:7" s="403" customFormat="1" ht="46.5">
      <c r="A159" s="504" t="s">
        <v>534</v>
      </c>
      <c r="B159" s="505" t="s">
        <v>482</v>
      </c>
      <c r="C159" s="509">
        <v>9792.98</v>
      </c>
      <c r="D159" s="510">
        <v>1442.8679999999999</v>
      </c>
      <c r="E159" s="508">
        <f t="shared" si="11"/>
        <v>14.733696995194517</v>
      </c>
      <c r="F159" s="510">
        <v>0</v>
      </c>
      <c r="G159" s="508"/>
    </row>
    <row r="160" spans="1:7" s="403" customFormat="1" ht="48" customHeight="1">
      <c r="A160" s="504" t="s">
        <v>534</v>
      </c>
      <c r="B160" s="505" t="s">
        <v>502</v>
      </c>
      <c r="C160" s="509">
        <v>20247.419000000002</v>
      </c>
      <c r="D160" s="510">
        <v>3500</v>
      </c>
      <c r="E160" s="508">
        <f t="shared" si="11"/>
        <v>17.286153854967885</v>
      </c>
      <c r="F160" s="510">
        <v>5183</v>
      </c>
      <c r="G160" s="508"/>
    </row>
    <row r="161" spans="1:8" ht="52.5">
      <c r="A161" s="546" t="s">
        <v>424</v>
      </c>
      <c r="B161" s="488" t="s">
        <v>425</v>
      </c>
      <c r="C161" s="478">
        <v>190</v>
      </c>
      <c r="D161" s="466">
        <v>0</v>
      </c>
      <c r="E161" s="460">
        <f t="shared" si="11"/>
        <v>0</v>
      </c>
      <c r="F161" s="466">
        <v>60</v>
      </c>
      <c r="G161" s="460"/>
    </row>
    <row r="162" spans="1:8">
      <c r="A162" s="546" t="s">
        <v>79</v>
      </c>
      <c r="B162" s="488" t="s">
        <v>240</v>
      </c>
      <c r="C162" s="478">
        <v>892.67100000000005</v>
      </c>
      <c r="D162" s="466">
        <v>53.4</v>
      </c>
      <c r="E162" s="460">
        <f t="shared" si="11"/>
        <v>5.98204713718716</v>
      </c>
      <c r="F162" s="466">
        <v>13</v>
      </c>
      <c r="G162" s="460"/>
    </row>
    <row r="163" spans="1:8">
      <c r="A163" s="546" t="s">
        <v>80</v>
      </c>
      <c r="B163" s="488" t="s">
        <v>241</v>
      </c>
      <c r="C163" s="478">
        <v>15487.259</v>
      </c>
      <c r="D163" s="466">
        <v>3620.8301299999998</v>
      </c>
      <c r="E163" s="460">
        <f t="shared" si="11"/>
        <v>23.379412263977763</v>
      </c>
      <c r="F163" s="466">
        <v>736.53099999999995</v>
      </c>
      <c r="G163" s="460">
        <f t="shared" si="8"/>
        <v>491.60593783561046</v>
      </c>
    </row>
    <row r="164" spans="1:8" s="403" customFormat="1" ht="69.75">
      <c r="A164" s="504" t="s">
        <v>504</v>
      </c>
      <c r="B164" s="505" t="s">
        <v>479</v>
      </c>
      <c r="C164" s="509">
        <v>3000</v>
      </c>
      <c r="D164" s="512">
        <v>0</v>
      </c>
      <c r="E164" s="508">
        <f t="shared" si="11"/>
        <v>0</v>
      </c>
      <c r="F164" s="512">
        <v>0</v>
      </c>
      <c r="G164" s="508"/>
    </row>
    <row r="165" spans="1:8" s="403" customFormat="1" ht="51.75" customHeight="1">
      <c r="A165" s="504" t="s">
        <v>534</v>
      </c>
      <c r="B165" s="505" t="s">
        <v>516</v>
      </c>
      <c r="C165" s="509">
        <v>1200</v>
      </c>
      <c r="D165" s="512">
        <v>0</v>
      </c>
      <c r="E165" s="508">
        <f t="shared" si="11"/>
        <v>0</v>
      </c>
      <c r="F165" s="512">
        <v>0</v>
      </c>
      <c r="G165" s="508"/>
    </row>
    <row r="166" spans="1:8" s="6" customFormat="1">
      <c r="A166" s="545" t="s">
        <v>81</v>
      </c>
      <c r="B166" s="457" t="s">
        <v>82</v>
      </c>
      <c r="C166" s="458">
        <f>SUM(C167+C174)</f>
        <v>94537.759000000005</v>
      </c>
      <c r="D166" s="459">
        <f>SUM(D167+D174)</f>
        <v>13238.912549999999</v>
      </c>
      <c r="E166" s="460">
        <f t="shared" si="11"/>
        <v>14.003835811255055</v>
      </c>
      <c r="F166" s="459">
        <f>SUM(F167+F174)</f>
        <v>12741.802799999999</v>
      </c>
      <c r="G166" s="460">
        <f t="shared" si="8"/>
        <v>103.90140828423431</v>
      </c>
    </row>
    <row r="167" spans="1:8">
      <c r="A167" s="546" t="s">
        <v>83</v>
      </c>
      <c r="B167" s="464" t="s">
        <v>221</v>
      </c>
      <c r="C167" s="462">
        <v>91537.759000000005</v>
      </c>
      <c r="D167" s="463">
        <v>12958.085999999999</v>
      </c>
      <c r="E167" s="460">
        <f t="shared" si="11"/>
        <v>14.156000913240621</v>
      </c>
      <c r="F167" s="463">
        <v>12482.67</v>
      </c>
      <c r="G167" s="460">
        <f t="shared" si="8"/>
        <v>103.80860825448401</v>
      </c>
    </row>
    <row r="168" spans="1:8" s="403" customFormat="1" ht="23.25">
      <c r="A168" s="504" t="s">
        <v>453</v>
      </c>
      <c r="B168" s="513" t="s">
        <v>463</v>
      </c>
      <c r="C168" s="514">
        <v>0</v>
      </c>
      <c r="D168" s="515">
        <v>0</v>
      </c>
      <c r="E168" s="508" t="e">
        <f t="shared" si="11"/>
        <v>#DIV/0!</v>
      </c>
      <c r="F168" s="515"/>
      <c r="G168" s="508"/>
    </row>
    <row r="169" spans="1:8" s="403" customFormat="1" ht="93">
      <c r="A169" s="504" t="s">
        <v>539</v>
      </c>
      <c r="B169" s="513" t="s">
        <v>499</v>
      </c>
      <c r="C169" s="516">
        <v>58811.8</v>
      </c>
      <c r="D169" s="510">
        <v>8558.0859999999993</v>
      </c>
      <c r="E169" s="508">
        <f t="shared" si="11"/>
        <v>14.551647798571032</v>
      </c>
      <c r="F169" s="510">
        <v>567.66999999999996</v>
      </c>
      <c r="G169" s="508"/>
    </row>
    <row r="170" spans="1:8" s="403" customFormat="1" ht="46.5">
      <c r="A170" s="504" t="s">
        <v>539</v>
      </c>
      <c r="B170" s="513" t="s">
        <v>500</v>
      </c>
      <c r="C170" s="516">
        <v>7083.3850000000002</v>
      </c>
      <c r="D170" s="510">
        <v>400</v>
      </c>
      <c r="E170" s="508">
        <f t="shared" si="11"/>
        <v>5.6470176335184377</v>
      </c>
      <c r="F170" s="510">
        <v>0</v>
      </c>
      <c r="G170" s="508"/>
    </row>
    <row r="171" spans="1:8" s="403" customFormat="1" ht="46.5">
      <c r="A171" s="504" t="s">
        <v>539</v>
      </c>
      <c r="B171" s="513" t="s">
        <v>501</v>
      </c>
      <c r="C171" s="516">
        <v>24894.1</v>
      </c>
      <c r="D171" s="510">
        <v>4000</v>
      </c>
      <c r="E171" s="508">
        <f t="shared" si="11"/>
        <v>16.068064320461474</v>
      </c>
      <c r="F171" s="510">
        <v>90</v>
      </c>
      <c r="G171" s="508"/>
    </row>
    <row r="172" spans="1:8" s="403" customFormat="1" ht="46.5">
      <c r="A172" s="504" t="s">
        <v>539</v>
      </c>
      <c r="B172" s="513" t="s">
        <v>517</v>
      </c>
      <c r="C172" s="516"/>
      <c r="D172" s="510"/>
      <c r="E172" s="508"/>
      <c r="F172" s="510"/>
      <c r="G172" s="508"/>
    </row>
    <row r="173" spans="1:8" s="403" customFormat="1" ht="38.25" customHeight="1">
      <c r="A173" s="504" t="s">
        <v>519</v>
      </c>
      <c r="B173" s="513" t="s">
        <v>518</v>
      </c>
      <c r="C173" s="516"/>
      <c r="D173" s="510"/>
      <c r="E173" s="508"/>
      <c r="F173" s="510">
        <v>0</v>
      </c>
      <c r="G173" s="508"/>
    </row>
    <row r="174" spans="1:8" ht="32.25" customHeight="1">
      <c r="A174" s="546" t="s">
        <v>250</v>
      </c>
      <c r="B174" s="464" t="s">
        <v>251</v>
      </c>
      <c r="C174" s="465">
        <v>3000</v>
      </c>
      <c r="D174" s="466">
        <v>280.82655</v>
      </c>
      <c r="E174" s="460">
        <f t="shared" si="11"/>
        <v>9.3608849999999997</v>
      </c>
      <c r="F174" s="466">
        <v>259.13279999999997</v>
      </c>
      <c r="G174" s="460">
        <f t="shared" si="8"/>
        <v>108.37167274849035</v>
      </c>
    </row>
    <row r="175" spans="1:8" s="6" customFormat="1">
      <c r="A175" s="551">
        <v>1000</v>
      </c>
      <c r="B175" s="457" t="s">
        <v>84</v>
      </c>
      <c r="C175" s="489">
        <f>SUM(C176+C177+C180+C186)</f>
        <v>65812.745269999999</v>
      </c>
      <c r="D175" s="490">
        <f>D176+D177+D180+D186</f>
        <v>8618.4553199999991</v>
      </c>
      <c r="E175" s="460">
        <f t="shared" si="11"/>
        <v>13.09541986835888</v>
      </c>
      <c r="F175" s="490">
        <f>F176+F177+F180+F186</f>
        <v>8290.4023399999987</v>
      </c>
      <c r="G175" s="460">
        <f t="shared" si="8"/>
        <v>103.95702122220524</v>
      </c>
      <c r="H175" s="93"/>
    </row>
    <row r="176" spans="1:8">
      <c r="A176" s="552">
        <v>1001</v>
      </c>
      <c r="B176" s="491" t="s">
        <v>85</v>
      </c>
      <c r="C176" s="465">
        <v>500</v>
      </c>
      <c r="D176" s="466">
        <v>71.938159999999996</v>
      </c>
      <c r="E176" s="460">
        <f t="shared" si="11"/>
        <v>14.387632</v>
      </c>
      <c r="F176" s="466"/>
      <c r="G176" s="460"/>
    </row>
    <row r="177" spans="1:7">
      <c r="A177" s="552">
        <v>1003</v>
      </c>
      <c r="B177" s="491" t="s">
        <v>86</v>
      </c>
      <c r="C177" s="465">
        <v>14201.74331</v>
      </c>
      <c r="D177" s="466">
        <v>2037.3597500000001</v>
      </c>
      <c r="E177" s="460">
        <f t="shared" si="11"/>
        <v>14.345842658382763</v>
      </c>
      <c r="F177" s="466">
        <v>1409.9030399999999</v>
      </c>
      <c r="G177" s="460">
        <f t="shared" si="8"/>
        <v>144.50353621480241</v>
      </c>
    </row>
    <row r="178" spans="1:7" s="403" customFormat="1" ht="48" customHeight="1">
      <c r="A178" s="517" t="s">
        <v>453</v>
      </c>
      <c r="B178" s="518" t="s">
        <v>493</v>
      </c>
      <c r="C178" s="516">
        <v>1061.9190000000001</v>
      </c>
      <c r="D178" s="510">
        <v>0</v>
      </c>
      <c r="E178" s="508">
        <f t="shared" si="11"/>
        <v>0</v>
      </c>
      <c r="F178" s="510">
        <v>0</v>
      </c>
      <c r="G178" s="508"/>
    </row>
    <row r="179" spans="1:7" s="403" customFormat="1" ht="65.25" customHeight="1">
      <c r="A179" s="517" t="s">
        <v>492</v>
      </c>
      <c r="B179" s="518" t="s">
        <v>480</v>
      </c>
      <c r="C179" s="516">
        <v>330</v>
      </c>
      <c r="D179" s="510">
        <v>30.646999999999998</v>
      </c>
      <c r="E179" s="508">
        <f t="shared" si="11"/>
        <v>9.2869696969696971</v>
      </c>
      <c r="F179" s="510"/>
      <c r="G179" s="508"/>
    </row>
    <row r="180" spans="1:7">
      <c r="A180" s="552">
        <v>1004</v>
      </c>
      <c r="B180" s="491" t="s">
        <v>474</v>
      </c>
      <c r="C180" s="462">
        <v>50802.801959999997</v>
      </c>
      <c r="D180" s="492">
        <v>6481.3131599999997</v>
      </c>
      <c r="E180" s="460">
        <f t="shared" si="11"/>
        <v>12.757786795112432</v>
      </c>
      <c r="F180" s="492">
        <v>6869.5030999999999</v>
      </c>
      <c r="G180" s="460">
        <f t="shared" si="8"/>
        <v>94.349082686926806</v>
      </c>
    </row>
    <row r="181" spans="1:7" s="403" customFormat="1" ht="23.25">
      <c r="A181" s="517" t="s">
        <v>494</v>
      </c>
      <c r="B181" s="518" t="s">
        <v>475</v>
      </c>
      <c r="C181" s="519">
        <v>6481.3130000000001</v>
      </c>
      <c r="D181" s="520">
        <v>6481.3130000000001</v>
      </c>
      <c r="E181" s="508">
        <f t="shared" si="11"/>
        <v>100</v>
      </c>
      <c r="F181" s="520">
        <v>6869.5</v>
      </c>
      <c r="G181" s="508">
        <f t="shared" si="8"/>
        <v>94.349122934711403</v>
      </c>
    </row>
    <row r="182" spans="1:7" s="403" customFormat="1" ht="23.25">
      <c r="A182" s="517" t="s">
        <v>494</v>
      </c>
      <c r="B182" s="518" t="s">
        <v>476</v>
      </c>
      <c r="C182" s="519">
        <v>31373.463</v>
      </c>
      <c r="D182" s="520">
        <v>0</v>
      </c>
      <c r="E182" s="508">
        <f t="shared" si="11"/>
        <v>0</v>
      </c>
      <c r="F182" s="520">
        <v>0</v>
      </c>
      <c r="G182" s="508"/>
    </row>
    <row r="183" spans="1:7" s="403" customFormat="1" ht="46.5">
      <c r="A183" s="517" t="s">
        <v>540</v>
      </c>
      <c r="B183" s="518" t="s">
        <v>477</v>
      </c>
      <c r="C183" s="516">
        <v>11960.825000000001</v>
      </c>
      <c r="D183" s="521">
        <v>0</v>
      </c>
      <c r="E183" s="508">
        <f t="shared" si="11"/>
        <v>0</v>
      </c>
      <c r="F183" s="521">
        <v>0</v>
      </c>
      <c r="G183" s="508"/>
    </row>
    <row r="184" spans="1:7" s="403" customFormat="1" ht="139.5">
      <c r="A184" s="517" t="s">
        <v>534</v>
      </c>
      <c r="B184" s="522" t="s">
        <v>541</v>
      </c>
      <c r="C184" s="516">
        <v>0</v>
      </c>
      <c r="D184" s="521">
        <v>0</v>
      </c>
      <c r="E184" s="508"/>
      <c r="F184" s="521"/>
      <c r="G184" s="508"/>
    </row>
    <row r="185" spans="1:7" s="403" customFormat="1" ht="93">
      <c r="A185" s="517" t="s">
        <v>534</v>
      </c>
      <c r="B185" s="518" t="s">
        <v>542</v>
      </c>
      <c r="C185" s="516">
        <v>0</v>
      </c>
      <c r="D185" s="521">
        <v>0</v>
      </c>
      <c r="E185" s="508"/>
      <c r="F185" s="521"/>
      <c r="G185" s="508"/>
    </row>
    <row r="186" spans="1:7" ht="28.5" customHeight="1">
      <c r="A186" s="546" t="s">
        <v>88</v>
      </c>
      <c r="B186" s="464" t="s">
        <v>89</v>
      </c>
      <c r="C186" s="462">
        <v>308.2</v>
      </c>
      <c r="D186" s="463">
        <v>27.844249999999999</v>
      </c>
      <c r="E186" s="460">
        <f t="shared" si="11"/>
        <v>9.0344743672939654</v>
      </c>
      <c r="F186" s="463">
        <v>10.9962</v>
      </c>
      <c r="G186" s="460">
        <f t="shared" si="8"/>
        <v>253.21702042523779</v>
      </c>
    </row>
    <row r="187" spans="1:7">
      <c r="A187" s="545" t="s">
        <v>90</v>
      </c>
      <c r="B187" s="457" t="s">
        <v>91</v>
      </c>
      <c r="C187" s="458">
        <f>C188+C190+C191</f>
        <v>40186.19</v>
      </c>
      <c r="D187" s="458">
        <f>SUM(D188+D190+D191)</f>
        <v>3967.94</v>
      </c>
      <c r="E187" s="460">
        <f t="shared" si="11"/>
        <v>9.8738895127903383</v>
      </c>
      <c r="F187" s="458">
        <f>F188+F190+F191</f>
        <v>6033.33</v>
      </c>
      <c r="G187" s="460">
        <f t="shared" si="8"/>
        <v>65.76699766132468</v>
      </c>
    </row>
    <row r="188" spans="1:7">
      <c r="A188" s="546" t="s">
        <v>92</v>
      </c>
      <c r="B188" s="464" t="s">
        <v>93</v>
      </c>
      <c r="C188" s="462">
        <v>13685.3212</v>
      </c>
      <c r="D188" s="463">
        <v>1267.94</v>
      </c>
      <c r="E188" s="460">
        <f t="shared" si="11"/>
        <v>9.2649633974246797</v>
      </c>
      <c r="F188" s="463">
        <v>123.33</v>
      </c>
      <c r="G188" s="460">
        <f t="shared" si="8"/>
        <v>1028.0872456012326</v>
      </c>
    </row>
    <row r="189" spans="1:7" s="403" customFormat="1" ht="38.25" customHeight="1">
      <c r="A189" s="504" t="s">
        <v>543</v>
      </c>
      <c r="B189" s="513" t="s">
        <v>508</v>
      </c>
      <c r="C189" s="519">
        <v>1100</v>
      </c>
      <c r="D189" s="507">
        <v>267.94</v>
      </c>
      <c r="E189" s="508">
        <f t="shared" si="11"/>
        <v>24.358181818181819</v>
      </c>
      <c r="F189" s="507">
        <v>0</v>
      </c>
      <c r="G189" s="508"/>
    </row>
    <row r="190" spans="1:7" ht="26.25" customHeight="1">
      <c r="A190" s="546" t="s">
        <v>94</v>
      </c>
      <c r="B190" s="464" t="s">
        <v>95</v>
      </c>
      <c r="C190" s="462">
        <v>11117.4208</v>
      </c>
      <c r="D190" s="463">
        <v>1000</v>
      </c>
      <c r="E190" s="460">
        <f t="shared" si="11"/>
        <v>8.9948920526602727</v>
      </c>
      <c r="F190" s="463">
        <v>1440</v>
      </c>
      <c r="G190" s="460">
        <f t="shared" si="8"/>
        <v>69.444444444444443</v>
      </c>
    </row>
    <row r="191" spans="1:7" ht="30.75" customHeight="1">
      <c r="A191" s="546" t="s">
        <v>96</v>
      </c>
      <c r="B191" s="464" t="s">
        <v>97</v>
      </c>
      <c r="C191" s="465">
        <v>15383.448</v>
      </c>
      <c r="D191" s="493">
        <v>1700</v>
      </c>
      <c r="E191" s="460">
        <f t="shared" si="11"/>
        <v>11.050838537628236</v>
      </c>
      <c r="F191" s="493">
        <v>4470</v>
      </c>
      <c r="G191" s="460">
        <f t="shared" si="8"/>
        <v>38.031319910514547</v>
      </c>
    </row>
    <row r="192" spans="1:7" ht="45.75" hidden="1" customHeight="1">
      <c r="A192" s="546" t="s">
        <v>104</v>
      </c>
      <c r="B192" s="471" t="s">
        <v>506</v>
      </c>
      <c r="C192" s="465">
        <v>0</v>
      </c>
      <c r="D192" s="466"/>
      <c r="E192" s="460" t="e">
        <f t="shared" si="11"/>
        <v>#DIV/0!</v>
      </c>
      <c r="F192" s="466">
        <v>0</v>
      </c>
      <c r="G192" s="460" t="e">
        <f t="shared" si="8"/>
        <v>#DIV/0!</v>
      </c>
    </row>
    <row r="193" spans="1:9" s="6" customFormat="1" ht="27" thickBot="1">
      <c r="A193" s="551"/>
      <c r="B193" s="494" t="s">
        <v>109</v>
      </c>
      <c r="C193" s="495">
        <f>C82+C92+C94+C99+C120+C138+C143+C166+C175+C187</f>
        <v>1474574.6928000001</v>
      </c>
      <c r="D193" s="495">
        <f>D82+D92+D94+D99+D120+D138+D143+D166+D175+D187</f>
        <v>176115.77511000002</v>
      </c>
      <c r="E193" s="460">
        <f t="shared" si="11"/>
        <v>11.943496383732324</v>
      </c>
      <c r="F193" s="495">
        <f>F82+F92+F94+F99+F120+F138+F143+F166+F175+F187</f>
        <v>173751.10292</v>
      </c>
      <c r="G193" s="460">
        <f t="shared" si="8"/>
        <v>101.36095377252872</v>
      </c>
      <c r="H193" s="93"/>
      <c r="I193" s="93"/>
    </row>
    <row r="194" spans="1:9">
      <c r="C194" s="497"/>
      <c r="D194" s="498"/>
      <c r="E194" s="498"/>
      <c r="F194" s="498"/>
    </row>
    <row r="195" spans="1:9" s="65" customFormat="1">
      <c r="A195" s="554" t="s">
        <v>441</v>
      </c>
      <c r="B195" s="500"/>
      <c r="C195" s="501"/>
      <c r="D195" s="501"/>
      <c r="E195" s="501"/>
      <c r="F195" s="501"/>
      <c r="G195" s="502"/>
    </row>
    <row r="196" spans="1:9" s="65" customFormat="1">
      <c r="A196" s="555" t="s">
        <v>427</v>
      </c>
      <c r="B196" s="503"/>
      <c r="C196" s="501" t="s">
        <v>428</v>
      </c>
      <c r="D196" s="501"/>
      <c r="E196" s="501"/>
      <c r="F196" s="501"/>
      <c r="G196" s="502"/>
    </row>
  </sheetData>
  <customSheetViews>
    <customSheetView guid="{61528DAC-5C4C-48F4-ADE2-8A724B05A086}" scale="62" showPageBreaks="1" printArea="1" hiddenRows="1" view="pageBreakPreview" topLeftCell="A52">
      <selection activeCell="G60" sqref="G60"/>
      <rowBreaks count="2" manualBreakCount="2">
        <brk id="79" max="6" man="1"/>
        <brk id="136" max="6" man="1"/>
      </rowBreaks>
      <pageMargins left="0.59055118110236227" right="0.55118110236220474" top="0.15748031496062992" bottom="0.15748031496062992" header="0.15748031496062992" footer="0.27559055118110237"/>
      <pageSetup paperSize="9" scale="28" orientation="portrait" r:id="rId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2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3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4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5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8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9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10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1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8" orientation="portrait" r:id="rId13"/>
  <headerFooter alignWithMargins="0"/>
  <rowBreaks count="2" manualBreakCount="2">
    <brk id="79" max="6" man="1"/>
    <brk id="1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600" t="s">
        <v>405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255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257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261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256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262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395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402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277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296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391</v>
      </c>
      <c r="D50" s="377" t="s">
        <v>406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327</v>
      </c>
      <c r="B67" s="47" t="s">
        <v>381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3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4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5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8"/>
      <headerFooter alignWithMargins="0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9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1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421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255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257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263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256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265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302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392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304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232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387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319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320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295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77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327</v>
      </c>
      <c r="B73" s="47" t="s">
        <v>328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243</v>
      </c>
      <c r="B83" s="39" t="s">
        <v>244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250</v>
      </c>
      <c r="B86" s="39" t="s">
        <v>251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2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3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4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5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8"/>
      <headerFooter alignWithMargins="0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9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1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1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420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255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257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263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256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265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274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392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304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232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401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297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402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319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295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327</v>
      </c>
      <c r="B71" s="47" t="s">
        <v>378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3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4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8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9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10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419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255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257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263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256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264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399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402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319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320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295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391</v>
      </c>
      <c r="D53" s="377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327</v>
      </c>
      <c r="B70" s="47" t="s">
        <v>381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5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8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0" t="s">
        <v>418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254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257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263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256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265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234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395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232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319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272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295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327</v>
      </c>
      <c r="B71" s="47" t="s">
        <v>382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243</v>
      </c>
      <c r="B83" s="39" t="s">
        <v>244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3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8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9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0" t="s">
        <v>417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255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257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263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256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266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396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399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319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326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321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296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327</v>
      </c>
      <c r="B72" s="47" t="s">
        <v>383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243</v>
      </c>
      <c r="B82" s="39" t="s">
        <v>244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250</v>
      </c>
      <c r="B85" s="39" t="s">
        <v>251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3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8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0" t="s">
        <v>416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6.7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255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257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263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256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265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404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312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397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319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295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327</v>
      </c>
      <c r="B72" s="47" t="s">
        <v>382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243</v>
      </c>
      <c r="B82" s="39" t="s">
        <v>253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4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5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8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9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10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0" t="s">
        <v>415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255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257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263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256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265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232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403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322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295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3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5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8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9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414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255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257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263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256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265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323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310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324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232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401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403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295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252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3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8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9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413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255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257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263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256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265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396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232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403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322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300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295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391</v>
      </c>
      <c r="D51" s="377" t="s">
        <v>406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327</v>
      </c>
      <c r="B68" s="47" t="s">
        <v>330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5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8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9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412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255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257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263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256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265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232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313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403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295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311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2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3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8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1" t="s">
        <v>411</v>
      </c>
      <c r="B1" s="601"/>
      <c r="C1" s="601"/>
      <c r="D1" s="601"/>
      <c r="E1" s="601"/>
      <c r="F1" s="601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255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257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263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256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265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394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232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314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403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236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296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327</v>
      </c>
      <c r="B71" s="47" t="s">
        <v>382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 ht="31.5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3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8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10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0" t="s">
        <v>410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43.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255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257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263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256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265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394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423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403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277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295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309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391</v>
      </c>
      <c r="D53" s="377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327</v>
      </c>
      <c r="B70" s="47" t="s">
        <v>382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5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8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9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10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0" t="s">
        <v>409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255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257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263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256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265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249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232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400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403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276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275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277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295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77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327</v>
      </c>
      <c r="B73" s="47" t="s">
        <v>330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3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8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600" t="s">
        <v>408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54.7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255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257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263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256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265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329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394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232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401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248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277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295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327</v>
      </c>
      <c r="B72" s="47" t="s">
        <v>330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3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8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10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600" t="s">
        <v>407</v>
      </c>
      <c r="B1" s="600"/>
      <c r="C1" s="600"/>
      <c r="D1" s="600"/>
      <c r="E1" s="600"/>
      <c r="F1" s="600"/>
    </row>
    <row r="2" spans="1:6">
      <c r="A2" s="600"/>
      <c r="B2" s="600"/>
      <c r="C2" s="600"/>
      <c r="D2" s="600"/>
      <c r="E2" s="600"/>
      <c r="F2" s="600"/>
    </row>
    <row r="3" spans="1:6" ht="47.2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255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257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263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256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265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232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401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403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248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272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295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391</v>
      </c>
      <c r="D52" s="377" t="s">
        <v>406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327</v>
      </c>
      <c r="B69" s="47" t="s">
        <v>328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3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5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8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9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1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331</v>
      </c>
      <c r="AO1" t="s">
        <v>332</v>
      </c>
      <c r="AP1" t="s">
        <v>333</v>
      </c>
      <c r="AS1" t="s">
        <v>334</v>
      </c>
      <c r="AW1">
        <v>187.4</v>
      </c>
      <c r="AX1" t="s">
        <v>335</v>
      </c>
      <c r="AY1" t="s">
        <v>336</v>
      </c>
    </row>
    <row r="2" spans="32:51">
      <c r="AF2" t="s">
        <v>337</v>
      </c>
      <c r="AJ2" t="s">
        <v>338</v>
      </c>
    </row>
    <row r="3" spans="32:51">
      <c r="AF3" t="s">
        <v>340</v>
      </c>
      <c r="AH3" t="s">
        <v>339</v>
      </c>
      <c r="AJ3" t="s">
        <v>340</v>
      </c>
      <c r="AN3" t="s">
        <v>339</v>
      </c>
      <c r="AO3" t="s">
        <v>339</v>
      </c>
      <c r="AP3" t="s">
        <v>339</v>
      </c>
      <c r="AS3" t="s">
        <v>341</v>
      </c>
      <c r="AT3" t="s">
        <v>342</v>
      </c>
      <c r="AU3" t="s">
        <v>343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344</v>
      </c>
      <c r="AU4" t="s">
        <v>345</v>
      </c>
      <c r="AV4" t="s">
        <v>346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347</v>
      </c>
      <c r="AU5" t="s">
        <v>345</v>
      </c>
      <c r="AV5" t="s">
        <v>348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349</v>
      </c>
      <c r="AU6" t="s">
        <v>345</v>
      </c>
      <c r="AV6" t="s">
        <v>348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350</v>
      </c>
      <c r="AU7" t="s">
        <v>345</v>
      </c>
      <c r="AV7" t="s">
        <v>351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352</v>
      </c>
      <c r="AU8" t="s">
        <v>345</v>
      </c>
      <c r="AV8" t="s">
        <v>353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354</v>
      </c>
      <c r="AU9" t="s">
        <v>345</v>
      </c>
      <c r="AV9" t="s">
        <v>355</v>
      </c>
      <c r="AW9" t="s">
        <v>356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357</v>
      </c>
      <c r="AU10" t="s">
        <v>345</v>
      </c>
      <c r="AV10" t="s">
        <v>358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359</v>
      </c>
      <c r="AU11" t="s">
        <v>345</v>
      </c>
      <c r="AV11" t="s">
        <v>360</v>
      </c>
      <c r="AW11" t="s">
        <v>356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361</v>
      </c>
      <c r="AU12" t="s">
        <v>345</v>
      </c>
      <c r="AV12" t="s">
        <v>362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363</v>
      </c>
      <c r="AU13" t="s">
        <v>345</v>
      </c>
      <c r="AV13" t="s">
        <v>364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365</v>
      </c>
      <c r="AU14" t="s">
        <v>345</v>
      </c>
      <c r="AV14" t="s">
        <v>351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366</v>
      </c>
      <c r="AU15" t="s">
        <v>345</v>
      </c>
      <c r="AV15" t="s">
        <v>367</v>
      </c>
      <c r="AW15" t="s">
        <v>368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369</v>
      </c>
      <c r="AU16" t="s">
        <v>345</v>
      </c>
      <c r="AV16" t="s">
        <v>348</v>
      </c>
      <c r="AW16" t="s">
        <v>370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371</v>
      </c>
      <c r="AU17" t="s">
        <v>345</v>
      </c>
      <c r="AV17" t="s">
        <v>372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373</v>
      </c>
      <c r="AU18" t="s">
        <v>345</v>
      </c>
      <c r="AV18" t="s">
        <v>348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374</v>
      </c>
      <c r="AU19" t="s">
        <v>375</v>
      </c>
      <c r="AV19" t="s">
        <v>358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376</v>
      </c>
      <c r="AY20" t="s">
        <v>377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4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5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8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9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1718F1EE-9F48-4DBE-9531-3B70F9C4A5DD}" state="hidden" topLeftCell="A16">
      <pageMargins left="0.7" right="0.7" top="0.75" bottom="0.75" header="0.3" footer="0.3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1C8DB7-3E78-4144-A6B5-8DE36DE63F0E}" topLeftCell="A16">
      <pageMargins left="0.7" right="0.7" top="0.75" bottom="0.75" header="0.3" footer="0.3"/>
      <pageSetup paperSize="9" orientation="portrait" r:id="rId3"/>
    </customSheetView>
    <customSheetView guid="{1A52382B-3765-4E8C-903F-6B8919B7242E}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1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2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1718F1EE-9F48-4DBE-9531-3B70F9C4A5DD}" state="hidden">
      <pageMargins left="0.7" right="0.7" top="0.75" bottom="0.75" header="0.3" footer="0.3"/>
    </customSheetView>
    <customSheetView guid="{B30CE22D-C12F-4E12-8BB9-3AAE0A6991CC}" showPageBreaks="1">
      <pageMargins left="0.7" right="0.7" top="0.75" bottom="0.75" header="0.3" footer="0.3"/>
      <pageSetup paperSize="9" orientation="portrait" r:id="rId1"/>
    </customSheetView>
    <customSheetView guid="{5BFCA170-DEAE-4D2C-98A0-1E68B427AC01}" showPageBreaks="1">
      <pageMargins left="0.7" right="0.7" top="0.75" bottom="0.75" header="0.3" footer="0.3"/>
      <pageSetup paperSize="9" orientation="portrait" r:id="rId2"/>
    </customSheetView>
    <customSheetView guid="{B31C8DB7-3E78-4144-A6B5-8DE36DE63F0E}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2026-03-06T12:25:27Z</cp:lastPrinted>
  <dcterms:created xsi:type="dcterms:W3CDTF">1996-10-08T23:32:33Z</dcterms:created>
  <dcterms:modified xsi:type="dcterms:W3CDTF">2026-03-10T12:42:55Z</dcterms:modified>
</cp:coreProperties>
</file>