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0730" windowHeight="11760" tabRatio="331"/>
  </bookViews>
  <sheets>
    <sheet name="01.04.2025" sheetId="29" r:id="rId1"/>
  </sheets>
  <definedNames>
    <definedName name="_xlnm._FilterDatabase" localSheetId="0" hidden="1">'01.04.2025'!$A$1:$A$186</definedName>
    <definedName name="_xlnm.Print_Area" localSheetId="0">'01.04.2025'!$A$1:$F$185</definedName>
  </definedNames>
  <calcPr calcId="125725"/>
</workbook>
</file>

<file path=xl/calcChain.xml><?xml version="1.0" encoding="utf-8"?>
<calcChain xmlns="http://schemas.openxmlformats.org/spreadsheetml/2006/main">
  <c r="E5" i="29"/>
  <c r="F5"/>
  <c r="E6"/>
  <c r="F6"/>
  <c r="E7"/>
  <c r="F7"/>
  <c r="E8"/>
  <c r="F8"/>
  <c r="E9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E44"/>
  <c r="F44"/>
  <c r="E45"/>
  <c r="F45"/>
  <c r="E46"/>
  <c r="F46"/>
  <c r="E47"/>
  <c r="F47"/>
  <c r="E48"/>
  <c r="F48"/>
  <c r="E49"/>
  <c r="F49"/>
  <c r="E50"/>
  <c r="F50"/>
  <c r="E51"/>
  <c r="F51"/>
  <c r="E52"/>
  <c r="F52"/>
  <c r="E53"/>
  <c r="F53"/>
  <c r="E54"/>
  <c r="F54"/>
  <c r="E55"/>
  <c r="F55"/>
  <c r="E56"/>
  <c r="F56"/>
  <c r="E57"/>
  <c r="F57"/>
  <c r="E58"/>
  <c r="F58"/>
  <c r="E59"/>
  <c r="F59"/>
  <c r="E60"/>
  <c r="F60"/>
  <c r="E61"/>
  <c r="F61"/>
  <c r="E62"/>
  <c r="F62"/>
  <c r="E63"/>
  <c r="F63"/>
  <c r="E64"/>
  <c r="F64"/>
  <c r="E65"/>
  <c r="F65"/>
  <c r="E66"/>
  <c r="F66"/>
  <c r="E67"/>
  <c r="F67"/>
  <c r="E68"/>
  <c r="F68"/>
  <c r="E69"/>
  <c r="F69"/>
  <c r="E70"/>
  <c r="F70"/>
  <c r="E71"/>
  <c r="F71"/>
  <c r="E72"/>
  <c r="F72"/>
  <c r="E73"/>
  <c r="F73"/>
  <c r="E74"/>
  <c r="F74"/>
  <c r="E75"/>
  <c r="F75"/>
  <c r="E76"/>
  <c r="F76"/>
  <c r="E77"/>
  <c r="F77"/>
  <c r="E78"/>
  <c r="F78"/>
  <c r="E79"/>
  <c r="F79"/>
  <c r="E80"/>
  <c r="F80"/>
  <c r="E81"/>
  <c r="F81"/>
  <c r="E82"/>
  <c r="F82"/>
  <c r="E83"/>
  <c r="F83"/>
  <c r="E84"/>
  <c r="F84"/>
  <c r="E85"/>
  <c r="F85"/>
  <c r="E86"/>
  <c r="F86"/>
  <c r="E87"/>
  <c r="F87"/>
  <c r="E88"/>
  <c r="F88"/>
  <c r="E89"/>
  <c r="F89"/>
  <c r="E90"/>
  <c r="F90"/>
  <c r="E91"/>
  <c r="F91"/>
  <c r="E92"/>
  <c r="F92"/>
  <c r="E93"/>
  <c r="F93"/>
  <c r="E94"/>
  <c r="F94"/>
  <c r="E95"/>
  <c r="F95"/>
  <c r="E96"/>
  <c r="F96"/>
  <c r="E97"/>
  <c r="F97"/>
  <c r="E98"/>
  <c r="F98"/>
  <c r="E99"/>
  <c r="F99"/>
  <c r="E100"/>
  <c r="F100"/>
  <c r="E101"/>
  <c r="F101"/>
  <c r="E102"/>
  <c r="F102"/>
  <c r="E103"/>
  <c r="F103"/>
  <c r="E104"/>
  <c r="F104"/>
  <c r="E105"/>
  <c r="F105"/>
  <c r="E106"/>
  <c r="F106"/>
  <c r="E107"/>
  <c r="F107"/>
  <c r="E108"/>
  <c r="F108"/>
  <c r="E109"/>
  <c r="F109"/>
  <c r="E110"/>
  <c r="F110"/>
  <c r="E111"/>
  <c r="F111"/>
  <c r="E112"/>
  <c r="F112"/>
  <c r="E113"/>
  <c r="F113"/>
  <c r="E114"/>
  <c r="F114"/>
  <c r="E115"/>
  <c r="F115"/>
  <c r="E116"/>
  <c r="F116"/>
  <c r="E117"/>
  <c r="F117"/>
  <c r="E118"/>
  <c r="F118"/>
  <c r="E119"/>
  <c r="F119"/>
  <c r="E120"/>
  <c r="F120"/>
  <c r="E121"/>
  <c r="F121"/>
  <c r="E122"/>
  <c r="F122"/>
  <c r="E123"/>
  <c r="F123"/>
  <c r="E124"/>
  <c r="F124"/>
  <c r="E125"/>
  <c r="F125"/>
  <c r="E126"/>
  <c r="F126"/>
  <c r="E127"/>
  <c r="F127"/>
  <c r="E128"/>
  <c r="F128"/>
  <c r="E129"/>
  <c r="F129"/>
  <c r="E130"/>
  <c r="F130"/>
  <c r="E131"/>
  <c r="F131"/>
  <c r="E132"/>
  <c r="F132"/>
  <c r="E133"/>
  <c r="F133"/>
  <c r="E134"/>
  <c r="F134"/>
  <c r="E135"/>
  <c r="F135"/>
  <c r="E136"/>
  <c r="F136"/>
  <c r="E137"/>
  <c r="F137"/>
  <c r="E138"/>
  <c r="F138"/>
  <c r="E139"/>
  <c r="F139"/>
  <c r="E140"/>
  <c r="F140"/>
  <c r="E141"/>
  <c r="F141"/>
  <c r="E142"/>
  <c r="F142"/>
  <c r="E143"/>
  <c r="F143"/>
  <c r="E144"/>
  <c r="F144"/>
  <c r="E145"/>
  <c r="F145"/>
  <c r="E146"/>
  <c r="F146"/>
  <c r="E147"/>
  <c r="F147"/>
  <c r="E148"/>
  <c r="F148"/>
  <c r="E149"/>
  <c r="F149"/>
  <c r="E150"/>
  <c r="F150"/>
  <c r="E151"/>
  <c r="F151"/>
  <c r="E152"/>
  <c r="F152"/>
  <c r="E153"/>
  <c r="F153"/>
  <c r="E154"/>
  <c r="F154"/>
  <c r="E155"/>
  <c r="F155"/>
  <c r="E156"/>
  <c r="F156"/>
  <c r="E157"/>
  <c r="F157"/>
  <c r="E158"/>
  <c r="F158"/>
  <c r="E159"/>
  <c r="F159"/>
  <c r="E160"/>
  <c r="F160"/>
  <c r="E161"/>
  <c r="F161"/>
  <c r="E162"/>
  <c r="F162"/>
  <c r="E163"/>
  <c r="F163"/>
  <c r="E164"/>
  <c r="F164"/>
  <c r="E165"/>
  <c r="F165"/>
  <c r="E166"/>
  <c r="F166"/>
  <c r="E167"/>
  <c r="F167"/>
  <c r="E168"/>
  <c r="F168"/>
  <c r="E169"/>
  <c r="F169"/>
  <c r="E170"/>
  <c r="F170"/>
  <c r="E171"/>
  <c r="F171"/>
  <c r="E172"/>
  <c r="F172"/>
  <c r="E173"/>
  <c r="F173"/>
  <c r="E174"/>
  <c r="F174"/>
  <c r="E175"/>
  <c r="F175"/>
  <c r="E176"/>
  <c r="F176"/>
  <c r="E177"/>
  <c r="F177"/>
  <c r="E178"/>
  <c r="F178"/>
  <c r="E179"/>
  <c r="F179"/>
  <c r="B142"/>
  <c r="B84"/>
  <c r="B140"/>
  <c r="B139" s="1"/>
  <c r="C152"/>
  <c r="D152"/>
  <c r="D142"/>
  <c r="C130" l="1"/>
  <c r="B130"/>
  <c r="D172"/>
  <c r="D161"/>
  <c r="D155"/>
  <c r="D113"/>
  <c r="D9" l="1"/>
  <c r="B61"/>
  <c r="C8"/>
  <c r="B8"/>
  <c r="C84"/>
  <c r="C61" s="1"/>
  <c r="C113"/>
  <c r="C107" s="1"/>
  <c r="B113"/>
  <c r="B107" s="1"/>
  <c r="C142" l="1"/>
  <c r="C139"/>
  <c r="D84" l="1"/>
  <c r="B19"/>
  <c r="B172" l="1"/>
  <c r="D8"/>
  <c r="C42" l="1"/>
  <c r="B42" l="1"/>
  <c r="C51"/>
  <c r="B51"/>
  <c r="C36"/>
  <c r="B36"/>
  <c r="D107" l="1"/>
  <c r="D61"/>
  <c r="D42"/>
  <c r="D139" l="1"/>
  <c r="B25"/>
  <c r="C25"/>
  <c r="D25"/>
  <c r="C6"/>
  <c r="D51"/>
  <c r="C172" l="1"/>
  <c r="D130"/>
  <c r="D36"/>
  <c r="C39"/>
  <c r="D39"/>
  <c r="B39"/>
  <c r="C58"/>
  <c r="D58"/>
  <c r="B58"/>
  <c r="B57" s="1"/>
  <c r="C30"/>
  <c r="C155" l="1"/>
  <c r="C161" l="1"/>
  <c r="B161"/>
  <c r="B155"/>
  <c r="D136" l="1"/>
  <c r="D30"/>
  <c r="D23"/>
  <c r="D19"/>
  <c r="D14"/>
  <c r="D29" l="1"/>
  <c r="D5"/>
  <c r="B30"/>
  <c r="B29" l="1"/>
  <c r="D4"/>
  <c r="D55" s="1"/>
  <c r="C9" l="1"/>
  <c r="C14"/>
  <c r="C19"/>
  <c r="C23"/>
  <c r="C136"/>
  <c r="B6"/>
  <c r="D57"/>
  <c r="B136"/>
  <c r="B23"/>
  <c r="B14"/>
  <c r="B9"/>
  <c r="C5" l="1"/>
  <c r="C57"/>
  <c r="C56" s="1"/>
  <c r="D56"/>
  <c r="D147" s="1"/>
  <c r="C29"/>
  <c r="B5"/>
  <c r="C4" l="1"/>
  <c r="C55" s="1"/>
  <c r="B4"/>
  <c r="B55" l="1"/>
  <c r="F4"/>
  <c r="E4"/>
  <c r="C147"/>
  <c r="B152" l="1"/>
  <c r="B179"/>
  <c r="B56" l="1"/>
  <c r="B147" l="1"/>
  <c r="B180" l="1"/>
  <c r="D179"/>
  <c r="D180" s="1"/>
  <c r="C179"/>
  <c r="C180" l="1"/>
</calcChain>
</file>

<file path=xl/sharedStrings.xml><?xml version="1.0" encoding="utf-8"?>
<sst xmlns="http://schemas.openxmlformats.org/spreadsheetml/2006/main" count="186" uniqueCount="182">
  <si>
    <t>Наименование</t>
  </si>
  <si>
    <t>Налог на доходы с физических лиц</t>
  </si>
  <si>
    <t>НАЛОГИ НА СОВОКУПНЫЙ ДОХОД</t>
  </si>
  <si>
    <t>Единый сельскохозяйственный налог</t>
  </si>
  <si>
    <t>Налог на добычу общераспространенных полезных ископаемых</t>
  </si>
  <si>
    <t>ПЛАТЕЖИ ПРИ ПОЛЬЗОВАНИИ ПРИРОДНЫМИ РЕСУРСАМИ</t>
  </si>
  <si>
    <t>Единый налог на вмененный доход для отдельных видов деятельности</t>
  </si>
  <si>
    <t>НАЛОГИ, СБОРЫ И РЕГУЛЯРНЫЕ ПЛАТЕЖИ ЗА ПОЛЬЗОВАНИЕ ПРИРОДНЫМИ РЕСУРСАМИ</t>
  </si>
  <si>
    <t xml:space="preserve">  НАЛОГОВЫЕ ДОХОДЫ</t>
  </si>
  <si>
    <t xml:space="preserve"> НЕНАЛОГОВЫЕ ДОХОДЫ</t>
  </si>
  <si>
    <t>НАЛОГИ НА ИМУЩЕСТВО</t>
  </si>
  <si>
    <t>Земельный налог</t>
  </si>
  <si>
    <t>1. ДОХОДЫ налоговые и неналоговые</t>
  </si>
  <si>
    <t>НАЛОГИ НА ПРИБЫЛЬ, ДОХОДЫ</t>
  </si>
  <si>
    <t>% исп. к уточ. плану</t>
  </si>
  <si>
    <t>ГОСУДАРСТВЕННАЯ ПОШЛИНА</t>
  </si>
  <si>
    <t>Субсидии  бюджетам субъектов РФ и муниципальных  образований</t>
  </si>
  <si>
    <t xml:space="preserve"> 3.  БЕЗВОЗМЕЗДНЫЕ ПОСТУПЛЕНИЯ</t>
  </si>
  <si>
    <t>СОБСТВЕННЫЕ ДОХОДЫ</t>
  </si>
  <si>
    <t>Субвенции бюджетам субъектов РФ и муниципальных  образований</t>
  </si>
  <si>
    <t>Иные межбюджетные трансферты</t>
  </si>
  <si>
    <t>Налог на имущество  физических лиц</t>
  </si>
  <si>
    <t>из них:</t>
  </si>
  <si>
    <t>2. РАСХОДЫ</t>
  </si>
  <si>
    <t>Общегосударственные вопросы</t>
  </si>
  <si>
    <t xml:space="preserve">  - ФОТ с начислениями</t>
  </si>
  <si>
    <t xml:space="preserve">  - коммунальные услуги</t>
  </si>
  <si>
    <t xml:space="preserve">  - матзатраты</t>
  </si>
  <si>
    <t>Национальная оборона</t>
  </si>
  <si>
    <t>Нац.безопасность и правоохранительная деятельность</t>
  </si>
  <si>
    <t>Национальная экономика</t>
  </si>
  <si>
    <t xml:space="preserve">   - Сельское хозяйство </t>
  </si>
  <si>
    <t xml:space="preserve">   - Дорожное хозяйство</t>
  </si>
  <si>
    <t xml:space="preserve">   - Другие вопросы в области нац. экономики</t>
  </si>
  <si>
    <t>Жилищно-коммунальное хозяйство</t>
  </si>
  <si>
    <t xml:space="preserve">  - Жилищное хозяйство</t>
  </si>
  <si>
    <t xml:space="preserve">  - Коммунальное хозяйство</t>
  </si>
  <si>
    <t xml:space="preserve">  - Благоустройство</t>
  </si>
  <si>
    <t>Образование</t>
  </si>
  <si>
    <t>Социальная политика</t>
  </si>
  <si>
    <t xml:space="preserve">   - Пенсионное обеспечение</t>
  </si>
  <si>
    <t xml:space="preserve">   - Социальное обеспечение населения</t>
  </si>
  <si>
    <t xml:space="preserve">   - Охрана семьи и детства</t>
  </si>
  <si>
    <t>Физическая культура и спорт</t>
  </si>
  <si>
    <t>Результат исполнения бюджета (дефицит"--", профицит"+")</t>
  </si>
  <si>
    <t xml:space="preserve">Культура,Кинематография </t>
  </si>
  <si>
    <t xml:space="preserve">  - Субсидии БУ и АУ</t>
  </si>
  <si>
    <t>3.1 Безвозмездные поступления из бюджетов других уровней</t>
  </si>
  <si>
    <t>Прочие субсидии</t>
  </si>
  <si>
    <t>Патентная система налогооблажения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</si>
  <si>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</si>
  <si>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Дотации бюджетам субъектов Российской Федерации и муниципальных образовани</t>
  </si>
  <si>
    <t>Дотации бюджетам на поддержку мер по обеспечению сбалансированности бюджетов</t>
  </si>
  <si>
    <t xml:space="preserve">    -Водные хозяйство </t>
  </si>
  <si>
    <t xml:space="preserve">   -  Другие вопросы в области социальной политики</t>
  </si>
  <si>
    <t>в т.ч. Доп.норматив</t>
  </si>
  <si>
    <t xml:space="preserve"> 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</si>
  <si>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</si>
  <si>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</si>
  <si>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</si>
  <si>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</si>
  <si>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Транспортный налог</t>
  </si>
  <si>
    <t xml:space="preserve">  - Другие вопросы в области жилищно-коммунального хозяйства</t>
  </si>
  <si>
    <t>(руб.)</t>
  </si>
  <si>
    <t>ИТОГО РАСХОДОВ</t>
  </si>
  <si>
    <t>ИТОГО ДОХОДОВ</t>
  </si>
  <si>
    <t>Межбюджетные трансферты общего характера</t>
  </si>
  <si>
    <t xml:space="preserve"> - создание комиссий по делам несовершеннолетних и защите их прав и организации деятельности таких комиссий</t>
  </si>
  <si>
    <t xml:space="preserve"> - организация и осуществление деятельности по опеке и попечительству</t>
  </si>
  <si>
    <t xml:space="preserve"> -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</si>
  <si>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 xml:space="preserve"> - обеспечение мер социальной поддержки отдельных категорий граждан по оплате жилищно-коммунальных услуг (работникам культуры, искусства и кинематографии)</t>
  </si>
  <si>
    <t xml:space="preserve"> - обеспечение мер социальной поддержки отдельных категорий граждан по оплате жилищно-коммунальных услуг (педагогическим работникам и библиотекарям муниципальных образовательных организаций)</t>
  </si>
  <si>
    <t xml:space="preserve"> -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</t>
  </si>
  <si>
    <t xml:space="preserve">   -  реализация проектов развития общественной инфраструктуры, основанных на местных инициативах</t>
  </si>
  <si>
    <t>ШТРАФЫ, САНКЦИИ, ВОЗМЕЩЕНИЕ УЩЕРБА</t>
  </si>
  <si>
    <t xml:space="preserve">  -назначение и выплата единовременного денежного пособия гражданам, усыновившим (удочерившим) ребенка (детей) на территории Чувашской Республики</t>
  </si>
  <si>
    <t>ДОХОДЫ ОТ ИСПОЛЬЗОВАНИЯ ИМУЩЕСТВА, НАХОДЯЩЕГОСЯ В ГОСУДАРСТВЕННОЙ И МУНИЦИПАЛЬНОЙ СОБСТВЕННОСТИ</t>
  </si>
  <si>
    <t>Плата за выбросы загрязняющих веществ в атмосферный воздух стационарными объектами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</si>
  <si>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</si>
  <si>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</si>
  <si>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ПРОЧИЕ НЕНАЛОГОВЫЕ ДОХОДЫ</t>
  </si>
  <si>
    <t xml:space="preserve"> -  обеспечение деятельности административных комиссий для рассмотрения дел об административных правонарушениях</t>
  </si>
  <si>
    <t xml:space="preserve"> Прочие безвозмездные поступления</t>
  </si>
  <si>
    <t xml:space="preserve">   - Общеэкономические вопросы</t>
  </si>
  <si>
    <t xml:space="preserve">  - реализация вопросов местного значения в сфере образования, физической культуры и спорта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</si>
  <si>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</si>
  <si>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 xml:space="preserve">Возврат остатков субсидий, субвенций и иных межбюджетных трансфертов, имеющих целевое назначение, прошлых лет </t>
  </si>
  <si>
    <t>Доходы бюджетов муниципальных районов от возврата организациями остатков субсидий прошлых лет</t>
  </si>
  <si>
    <t>Упрощенная система налогообложения</t>
  </si>
  <si>
    <t xml:space="preserve"> - укрепление материально-технической базы муниципальных библиотек</t>
  </si>
  <si>
    <t xml:space="preserve"> - реализация комплекса мероприятий по борьбе с распространением борщевика Сосновского на территории Чувашской Республики</t>
  </si>
  <si>
    <t xml:space="preserve"> -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</si>
  <si>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 xml:space="preserve"> Капитальный ремонт и ремонт автомобильных дорог общего пользования местного значения в границах населенных пунктов поселения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</si>
  <si>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</si>
  <si>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Прочие доходы от компенсации затрат бюджетов муниципальных округов</t>
  </si>
  <si>
    <t>Доходы, поступающие в порядке возмещения расходов, понесенных в связи с эксплуатацией имущества муниципальных округов</t>
  </si>
  <si>
    <t>Дотации бюджетам муниципальных округов на выравнивание бюджетной обеспеченности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</si>
  <si>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</si>
  <si>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Доходы от сдачи в аренду имущества, составляющего казну муниципальных округов (за исключением земельных участков)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</si>
  <si>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</si>
  <si>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</si>
  <si>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</si>
  <si>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</si>
  <si>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Невыясненные поступления, зачисляемые в бюджеты муниципальных округов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</si>
  <si>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</si>
  <si>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 Капитальный ремонт и ремонт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</si>
  <si>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Субсидии бюджетам муниципальных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</si>
  <si>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муниципальных округов на реализацию мероприятий по обеспечению жильем молодых семей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</si>
  <si>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</si>
  <si>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муниципальных округов на обеспечение комплексного развития сельских территорий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</si>
  <si>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</si>
  <si>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 xml:space="preserve"> - содержание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</si>
  <si>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 xml:space="preserve"> -  содержание автомобильных дорог общего пользования местного значения в границах населенных пунктов поселения</t>
  </si>
  <si>
    <t>Субвенции бюджетам муниципальных округов на государственную регистрацию актов гражданского состояния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</si>
  <si>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</si>
  <si>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</si>
  <si>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</si>
  <si>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</si>
  <si>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- предоставление многодетным семьям, имеющим пять и более несовершеннолетних детей и состоящим на учете в качестве нуждающихся в жилых помещениях, единовременных денежных выплат на приобретение или строительство жилых помещений</t>
  </si>
  <si>
    <t xml:space="preserve"> - 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призванными на военную службу по мобилизации в Вооруженные Силы Российской Федерации, а также лиц, принимающих (принимавших) участие в специальной военной операции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</si>
  <si>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</si>
  <si>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безвозмездные поступления в бюджеты муниципальных округов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</si>
  <si>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</si>
  <si>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</si>
  <si>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 xml:space="preserve"> Субвенции бюджетам муниципальных округов на выполнение передаваемых полномочий субъектов Российской Федерации</t>
  </si>
  <si>
    <t>Субсидии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 (Созданы новые места в образовательных организациях различных типов для реализации дополнительных общеразвивающих программ всех направленностей)</t>
  </si>
  <si>
    <t xml:space="preserve"> - субсидии на капитальный ремонт муниципальных учреждений культуры клубного типа</t>
  </si>
  <si>
    <t>Субсидии бюджетам муниципальных округов на развитие сети учреждений культурно-досугового типа</t>
  </si>
  <si>
    <t>Субсидии бюджетам муниципальных округов на проведение комплексных кадастровых работ</t>
  </si>
  <si>
    <t xml:space="preserve"> - осуществление государственных полномочий Чувашской Республики по ведению учета граждан, нуждающихся в жилых помещениях</t>
  </si>
  <si>
    <t xml:space="preserve"> - субвенции для осуществления государственных полномочий Чувашской Республики в сфере трудовых отношений</t>
  </si>
  <si>
    <t>Плата за размещение отходов производства</t>
  </si>
  <si>
    <t xml:space="preserve">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</si>
  <si>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округов на поддержку отрасли культуры</t>
  </si>
  <si>
    <t>Межбюджетные трансферты, передаваемые бюджетам муниципальных округов на создание модельных муниципальных библиотек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</si>
  <si>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</si>
  <si>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из бюджетов муниципальных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</si>
  <si>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</si>
  <si>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- создание и (или) модернизация источников водоснабжения (водонапорных башен и водозаборных скважин) в населенных пунктах</t>
  </si>
  <si>
    <t>Начальник финансового отдела                                                                                                                                                          З.М.Айнетдинова</t>
  </si>
  <si>
    <t xml:space="preserve">Прочие неналоговые доходы бюджетов </t>
  </si>
  <si>
    <t>Государственная пошлина за выдачу разрешения на установку рекламной конструкции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</si>
  <si>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</si>
  <si>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</si>
  <si>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</si>
  <si>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округов на развитие транспортной инфраструктуры на сельских территориях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</si>
  <si>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 муниципальных округов</t>
  </si>
  <si>
    <t>Субсидии бюджетам муниципальных округов на оснащение объектов спортивной инфраструктуры спортивно-технологическим оборудованием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</si>
  <si>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</si>
  <si>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Субвенции бюджетам муниципальных районов на компенсацию части платы ,взимаемой с родителей (законных представителей) 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</si>
  <si>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Субсидии бюджетам муниципальных округов на софинансирование капитальных вложений в объекты муниципальной собственности</t>
  </si>
  <si>
    <t>Субсидии бюджетам муниципальных округов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</si>
  <si>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  - укрепление материально-технической базы муниципальных учреждений в сфере физической культуры и спорта(в части проведения капитального и текущего ремонта зданий муниципальных учреждений физической культуры и спорта)</t>
  </si>
  <si>
    <t xml:space="preserve"> -  подготовка оснований для размещения площадок ГТО и Физкультурно-оздоровительных комплексов открытого типа и монтаж спортивного оборудования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</si>
  <si>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и нотариальный действий</t>
  </si>
  <si>
    <t xml:space="preserve">Охрана окружающей среды </t>
  </si>
  <si>
    <t xml:space="preserve"> Межбюджетные трансферты,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</si>
  <si>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софинансирование расходных обязательств муниципальных образований,связанных с повышением заработанной платы работников муниципальных учреждений культуры в рамках реализации Указа Президента Российской Федерации от 07 мая 2012 года №597 "О мерах по реализации госудаственной социальной политики" </t>
  </si>
  <si>
    <t xml:space="preserve"> - укрепление материально-технической базы муниципальных учреждений культурно-досугового типа (в части оснащения оборудованием)</t>
  </si>
  <si>
    <t>реализация мероприятий по обеспечению антитеррористической защищенности обьектов(территорий), пожарной безопасности и оснащение медицинских блоков муниципальных образовательных организаций</t>
  </si>
  <si>
    <t>% исп. 2025 г. к 2024 г.</t>
  </si>
  <si>
    <t>План на 2025</t>
  </si>
  <si>
    <t>Доходы бюджетов муниципальных округов от возврата бюджетными учреждениями остатков субсидий прошлых лет</t>
  </si>
  <si>
    <t>Возврат остатков субсидий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 из бюджетов муниципальных округов</t>
  </si>
  <si>
    <t xml:space="preserve">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</si>
  <si>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 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воврата и процентов, начисленных на излишне взысканные суммы</t>
  </si>
  <si>
    <t xml:space="preserve">  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</si>
  <si>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Субвенции для осуществления государственных полномочий Чувашской Республики по выплате стипендии Главы Чувашской Республики обучающимся общеобразовательных организаций, находящихся на территории Чувашской Республики, и детям, проживающим на территории Чувашской Республики, получающим образование вне организаций, осуществляющих образовательную деятельность (в форме семейного образования и самообразования), являющимся членами семей участников специальной военной операции, в том числе погибших (умерших) в результате участия в специальной военной операции</t>
  </si>
  <si>
    <t xml:space="preserve"> -   Субсидии на осуществление мероприятий по совершенствованию региональной автоматизированной системы централизованного оповещения населения Чувашской Республики</t>
  </si>
  <si>
    <t xml:space="preserve">  Субсидии на реализацию мероприятий по обеспечению функционирования и развитию сегментов региональной интеграционной системы уличного видеонаблюдения, видеоаналитики в муниципальных образованиях Чувашской Республики</t>
  </si>
  <si>
    <t xml:space="preserve"> Инициативные платежи, зачисляемые в бюджеты муниципальных округов</t>
  </si>
  <si>
    <t xml:space="preserve">  Прочие межбюджетные трансферты, передаваемые бюджетам</t>
  </si>
  <si>
    <t xml:space="preserve"> ИСПОЛНЕНИЕ БЮДЖЕТА КОМСОМОЛЬСКОГО МУНИЦИПАЛЬНОГО ОКРУГА  НА 01 АПРЕЛЯ 2025 г.</t>
  </si>
  <si>
    <t>Исполнено на 01.04.2025г.</t>
  </si>
  <si>
    <t>Исполнено на 01.04.2024г.</t>
  </si>
  <si>
    <t>Создание модельных муниципальных библиотек</t>
  </si>
  <si>
    <t>Укрепление материально-технической базы муниципальных образовательных организаций (в части приобретения оборудования для пищеблоков в муниципальных общеобразовательных организациях)</t>
  </si>
  <si>
    <t>Финансовое обеспечение передаваемых государственных полномочий Чувашской Республики по организации на территории муниципальных округов и городских округов мероприятий при осуществлении деятельности по обращению с животными без владельцев</t>
  </si>
  <si>
    <t xml:space="preserve"> - капитальный ремонт муниципальных образовательных организаций (общеобразовательные организации)</t>
  </si>
  <si>
    <t>-реализация меоприятий по благоустройству дворовых территорий и тротуаров</t>
  </si>
  <si>
    <t xml:space="preserve"> - софинансирование расходных обязательств муниципальных  связанных с повышением заработанной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№761 "О Национальной стратегии действий в интересах детей на 2012-2017годы."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</si>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</sst>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_р_."/>
  </numFmts>
  <fonts count="42"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  <family val="2"/>
    </font>
    <font>
      <sz val="10"/>
      <color rgb="FF000000"/>
      <name val="Arial"/>
      <family val="2"/>
    </font>
    <font>
      <sz val="10"/>
      <color rgb="FF000000"/>
      <name val="Cambria"/>
      <family val="2"/>
    </font>
    <font>
      <b/>
      <sz val="8"/>
      <color rgb="FF000000"/>
      <name val="Cambria"/>
      <family val="2"/>
    </font>
    <font>
      <b/>
      <sz val="12"/>
      <color rgb="FF000000"/>
      <name val="Cambria"/>
      <family val="2"/>
    </font>
    <font>
      <b/>
      <sz val="12"/>
      <color rgb="FF000000"/>
      <name val="Arial Cyr"/>
      <family val="2"/>
    </font>
    <font>
      <sz val="8"/>
      <color rgb="FF000000"/>
      <name val="Cambria"/>
      <family val="2"/>
    </font>
    <font>
      <b/>
      <sz val="11"/>
      <color rgb="FF000000"/>
      <name val="Cambria"/>
      <family val="2"/>
    </font>
    <font>
      <sz val="9"/>
      <color rgb="FF000000"/>
      <name val="Cambria"/>
      <family val="2"/>
    </font>
    <font>
      <b/>
      <sz val="10"/>
      <color rgb="FF000000"/>
      <name val="Arial CYR"/>
      <family val="2"/>
    </font>
    <font>
      <i/>
      <sz val="9"/>
      <color rgb="FF000000"/>
      <name val="Cambria"/>
      <family val="2"/>
    </font>
    <font>
      <i/>
      <sz val="9"/>
      <color rgb="FF000000"/>
      <name val="Cambria"/>
      <family val="1"/>
      <charset val="204"/>
    </font>
    <font>
      <sz val="11"/>
      <color rgb="FF000000"/>
      <name val="Cambria"/>
      <family val="2"/>
    </font>
    <font>
      <sz val="7"/>
      <color rgb="FF000000"/>
      <name val="Cambria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0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36">
    <xf numFmtId="0" fontId="0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5" fillId="0" borderId="0"/>
    <xf numFmtId="0" fontId="6" fillId="0" borderId="0"/>
    <xf numFmtId="0" fontId="11" fillId="3" borderId="0"/>
    <xf numFmtId="0" fontId="13" fillId="3" borderId="0">
      <alignment vertical="center"/>
    </xf>
    <xf numFmtId="0" fontId="11" fillId="0" borderId="0">
      <alignment wrapText="1"/>
    </xf>
    <xf numFmtId="0" fontId="14" fillId="0" borderId="0">
      <alignment horizontal="center" vertical="center"/>
    </xf>
    <xf numFmtId="0" fontId="11" fillId="0" borderId="0"/>
    <xf numFmtId="0" fontId="15" fillId="0" borderId="0">
      <alignment horizontal="center" vertical="center" wrapText="1"/>
    </xf>
    <xf numFmtId="0" fontId="16" fillId="0" borderId="0">
      <alignment horizontal="center" wrapText="1"/>
    </xf>
    <xf numFmtId="0" fontId="13" fillId="0" borderId="0">
      <alignment vertical="center"/>
    </xf>
    <xf numFmtId="0" fontId="16" fillId="0" borderId="0">
      <alignment horizontal="center"/>
    </xf>
    <xf numFmtId="0" fontId="13" fillId="0" borderId="0">
      <alignment horizontal="center" vertical="center"/>
    </xf>
    <xf numFmtId="0" fontId="11" fillId="0" borderId="0">
      <alignment horizontal="right"/>
    </xf>
    <xf numFmtId="0" fontId="13" fillId="0" borderId="0">
      <alignment horizontal="center" vertical="center"/>
    </xf>
    <xf numFmtId="0" fontId="11" fillId="3" borderId="9"/>
    <xf numFmtId="0" fontId="13" fillId="0" borderId="0">
      <alignment vertical="center" wrapText="1"/>
    </xf>
    <xf numFmtId="0" fontId="11" fillId="0" borderId="10">
      <alignment horizontal="center" vertical="center" wrapText="1"/>
    </xf>
    <xf numFmtId="0" fontId="17" fillId="0" borderId="0">
      <alignment vertical="center"/>
    </xf>
    <xf numFmtId="0" fontId="11" fillId="3" borderId="11"/>
    <xf numFmtId="0" fontId="18" fillId="0" borderId="0">
      <alignment vertical="center" wrapText="1"/>
    </xf>
    <xf numFmtId="49" fontId="11" fillId="0" borderId="10">
      <alignment horizontal="left" vertical="top" wrapText="1" indent="2"/>
    </xf>
    <xf numFmtId="0" fontId="17" fillId="0" borderId="9">
      <alignment vertical="center"/>
    </xf>
    <xf numFmtId="49" fontId="11" fillId="0" borderId="10">
      <alignment horizontal="center" vertical="top" shrinkToFit="1"/>
    </xf>
    <xf numFmtId="0" fontId="17" fillId="0" borderId="10">
      <alignment horizontal="center" vertical="center" wrapText="1"/>
    </xf>
    <xf numFmtId="4" fontId="11" fillId="0" borderId="10">
      <alignment horizontal="right" vertical="top" shrinkToFit="1"/>
    </xf>
    <xf numFmtId="0" fontId="17" fillId="0" borderId="10">
      <alignment horizontal="center" vertical="center" wrapText="1"/>
    </xf>
    <xf numFmtId="10" fontId="11" fillId="0" borderId="10">
      <alignment horizontal="right" vertical="top" shrinkToFit="1"/>
    </xf>
    <xf numFmtId="0" fontId="13" fillId="3" borderId="11">
      <alignment vertical="center"/>
    </xf>
    <xf numFmtId="0" fontId="11" fillId="3" borderId="11">
      <alignment shrinkToFit="1"/>
    </xf>
    <xf numFmtId="49" fontId="19" fillId="0" borderId="12">
      <alignment vertical="center" wrapText="1"/>
    </xf>
    <xf numFmtId="0" fontId="20" fillId="0" borderId="10">
      <alignment horizontal="left"/>
    </xf>
    <xf numFmtId="0" fontId="13" fillId="3" borderId="13">
      <alignment vertical="center"/>
    </xf>
    <xf numFmtId="4" fontId="20" fillId="4" borderId="10">
      <alignment horizontal="right" vertical="top" shrinkToFit="1"/>
    </xf>
    <xf numFmtId="49" fontId="21" fillId="0" borderId="14">
      <alignment horizontal="left" vertical="center" wrapText="1" indent="1"/>
    </xf>
    <xf numFmtId="10" fontId="20" fillId="4" borderId="10">
      <alignment horizontal="right" vertical="top" shrinkToFit="1"/>
    </xf>
    <xf numFmtId="0" fontId="13" fillId="3" borderId="15">
      <alignment vertical="center"/>
    </xf>
    <xf numFmtId="0" fontId="11" fillId="3" borderId="13"/>
    <xf numFmtId="0" fontId="19" fillId="0" borderId="0">
      <alignment horizontal="left" vertical="center" wrapText="1"/>
    </xf>
    <xf numFmtId="0" fontId="11" fillId="0" borderId="0">
      <alignment horizontal="left" wrapText="1"/>
    </xf>
    <xf numFmtId="0" fontId="14" fillId="0" borderId="0">
      <alignment vertical="center"/>
    </xf>
    <xf numFmtId="0" fontId="20" fillId="0" borderId="10">
      <alignment vertical="top" wrapText="1"/>
    </xf>
    <xf numFmtId="0" fontId="13" fillId="0" borderId="9">
      <alignment horizontal="left" vertical="center" wrapText="1"/>
    </xf>
    <xf numFmtId="4" fontId="20" fillId="5" borderId="10">
      <alignment horizontal="right" vertical="top" shrinkToFit="1"/>
    </xf>
    <xf numFmtId="0" fontId="13" fillId="0" borderId="11">
      <alignment horizontal="left" vertical="center" wrapText="1"/>
    </xf>
    <xf numFmtId="10" fontId="20" fillId="5" borderId="10">
      <alignment horizontal="right" vertical="top" shrinkToFit="1"/>
    </xf>
    <xf numFmtId="0" fontId="13" fillId="0" borderId="13">
      <alignment vertical="center" wrapText="1"/>
    </xf>
    <xf numFmtId="0" fontId="11" fillId="3" borderId="11">
      <alignment horizontal="center"/>
    </xf>
    <xf numFmtId="0" fontId="17" fillId="0" borderId="16">
      <alignment horizontal="center" vertical="center" wrapText="1"/>
    </xf>
    <xf numFmtId="0" fontId="11" fillId="3" borderId="11">
      <alignment horizontal="left"/>
    </xf>
    <xf numFmtId="0" fontId="13" fillId="3" borderId="17">
      <alignment vertical="center"/>
    </xf>
    <xf numFmtId="0" fontId="11" fillId="3" borderId="13">
      <alignment horizontal="center"/>
    </xf>
    <xf numFmtId="49" fontId="19" fillId="0" borderId="18">
      <alignment horizontal="center" vertical="center" shrinkToFit="1"/>
    </xf>
    <xf numFmtId="0" fontId="11" fillId="3" borderId="13">
      <alignment horizontal="left"/>
    </xf>
    <xf numFmtId="49" fontId="21" fillId="0" borderId="18">
      <alignment horizontal="center" vertical="center" shrinkToFit="1"/>
    </xf>
    <xf numFmtId="0" fontId="13" fillId="3" borderId="19">
      <alignment vertical="center"/>
    </xf>
    <xf numFmtId="0" fontId="13" fillId="0" borderId="20">
      <alignment vertical="center"/>
    </xf>
    <xf numFmtId="0" fontId="13" fillId="3" borderId="0">
      <alignment vertical="center" shrinkToFit="1"/>
    </xf>
    <xf numFmtId="0" fontId="17" fillId="0" borderId="0">
      <alignment vertical="center" wrapText="1"/>
    </xf>
    <xf numFmtId="1" fontId="19" fillId="0" borderId="10">
      <alignment horizontal="center" vertical="center" shrinkToFit="1"/>
    </xf>
    <xf numFmtId="1" fontId="21" fillId="0" borderId="10">
      <alignment horizontal="center" vertical="center" shrinkToFit="1"/>
    </xf>
    <xf numFmtId="49" fontId="17" fillId="0" borderId="0">
      <alignment vertical="center" wrapText="1"/>
    </xf>
    <xf numFmtId="49" fontId="13" fillId="0" borderId="13">
      <alignment vertical="center" wrapText="1"/>
    </xf>
    <xf numFmtId="49" fontId="13" fillId="0" borderId="0">
      <alignment vertical="center" wrapText="1"/>
    </xf>
    <xf numFmtId="49" fontId="17" fillId="0" borderId="10">
      <alignment horizontal="center" vertical="center" wrapText="1"/>
    </xf>
    <xf numFmtId="49" fontId="17" fillId="0" borderId="10">
      <alignment horizontal="center" vertical="center" wrapText="1"/>
    </xf>
    <xf numFmtId="4" fontId="19" fillId="0" borderId="10">
      <alignment horizontal="right" vertical="center" shrinkToFit="1"/>
    </xf>
    <xf numFmtId="4" fontId="22" fillId="0" borderId="10">
      <alignment horizontal="right" vertical="center" shrinkToFit="1"/>
    </xf>
    <xf numFmtId="4" fontId="21" fillId="0" borderId="10">
      <alignment horizontal="right" vertical="center" shrinkToFit="1"/>
    </xf>
    <xf numFmtId="0" fontId="13" fillId="0" borderId="13">
      <alignment vertical="center"/>
    </xf>
    <xf numFmtId="0" fontId="17" fillId="0" borderId="0">
      <alignment horizontal="right" vertical="center"/>
    </xf>
    <xf numFmtId="0" fontId="19" fillId="0" borderId="0">
      <alignment horizontal="left" vertical="center" wrapText="1"/>
    </xf>
    <xf numFmtId="0" fontId="23" fillId="0" borderId="0">
      <alignment vertical="center"/>
    </xf>
    <xf numFmtId="0" fontId="23" fillId="0" borderId="9">
      <alignment vertical="center"/>
    </xf>
    <xf numFmtId="0" fontId="23" fillId="0" borderId="13">
      <alignment vertical="center"/>
    </xf>
    <xf numFmtId="0" fontId="17" fillId="0" borderId="10">
      <alignment horizontal="center" vertical="center" wrapText="1"/>
    </xf>
    <xf numFmtId="0" fontId="24" fillId="0" borderId="0">
      <alignment horizontal="center" vertical="center" wrapText="1"/>
    </xf>
    <xf numFmtId="0" fontId="17" fillId="0" borderId="21">
      <alignment vertical="center"/>
    </xf>
    <xf numFmtId="0" fontId="17" fillId="0" borderId="22">
      <alignment horizontal="right" vertical="center"/>
    </xf>
    <xf numFmtId="0" fontId="19" fillId="0" borderId="22">
      <alignment horizontal="right" vertical="center"/>
    </xf>
    <xf numFmtId="0" fontId="19" fillId="0" borderId="16">
      <alignment horizontal="center" vertical="center"/>
    </xf>
    <xf numFmtId="49" fontId="17" fillId="0" borderId="23">
      <alignment horizontal="center" vertical="center"/>
    </xf>
    <xf numFmtId="0" fontId="17" fillId="0" borderId="24">
      <alignment horizontal="center" vertical="center" shrinkToFit="1"/>
    </xf>
    <xf numFmtId="1" fontId="19" fillId="0" borderId="24">
      <alignment horizontal="center" vertical="center" shrinkToFit="1"/>
    </xf>
    <xf numFmtId="0" fontId="19" fillId="0" borderId="24">
      <alignment vertical="center"/>
    </xf>
    <xf numFmtId="49" fontId="19" fillId="0" borderId="24">
      <alignment horizontal="center" vertical="center"/>
    </xf>
    <xf numFmtId="49" fontId="19" fillId="0" borderId="25">
      <alignment horizontal="center" vertical="center"/>
    </xf>
    <xf numFmtId="0" fontId="23" fillId="0" borderId="20">
      <alignment vertical="center"/>
    </xf>
    <xf numFmtId="4" fontId="19" fillId="0" borderId="12">
      <alignment horizontal="right" vertical="center" shrinkToFit="1"/>
    </xf>
    <xf numFmtId="4" fontId="21" fillId="0" borderId="12">
      <alignment horizontal="right" vertical="center" shrinkToFit="1"/>
    </xf>
    <xf numFmtId="0" fontId="17" fillId="0" borderId="18">
      <alignment horizontal="center" vertical="center" wrapText="1"/>
    </xf>
    <xf numFmtId="0" fontId="17" fillId="0" borderId="10">
      <alignment horizontal="center" vertical="center" wrapText="1"/>
    </xf>
    <xf numFmtId="0" fontId="18" fillId="0" borderId="0">
      <alignment horizontal="left" vertical="center" wrapText="1"/>
    </xf>
    <xf numFmtId="0" fontId="17" fillId="0" borderId="18">
      <alignment horizontal="center" vertical="center" wrapText="1"/>
    </xf>
    <xf numFmtId="49" fontId="13" fillId="3" borderId="13">
      <alignment vertical="center"/>
    </xf>
    <xf numFmtId="1" fontId="19" fillId="0" borderId="18">
      <alignment horizontal="center" vertical="center" shrinkToFit="1"/>
    </xf>
    <xf numFmtId="0" fontId="21" fillId="0" borderId="18">
      <alignment horizontal="center" vertical="center" shrinkToFit="1"/>
    </xf>
    <xf numFmtId="0" fontId="17" fillId="0" borderId="10">
      <alignment horizontal="center" vertical="center" wrapText="1"/>
    </xf>
    <xf numFmtId="0" fontId="15" fillId="0" borderId="0">
      <alignment vertical="center" wrapText="1"/>
    </xf>
    <xf numFmtId="49" fontId="17" fillId="0" borderId="10">
      <alignment horizontal="center" vertical="center" wrapText="1"/>
    </xf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2" borderId="26" applyNumberFormat="0" applyAlignment="0" applyProtection="0"/>
    <xf numFmtId="0" fontId="26" fillId="13" borderId="27" applyNumberFormat="0" applyAlignment="0" applyProtection="0"/>
    <xf numFmtId="0" fontId="27" fillId="13" borderId="26" applyNumberFormat="0" applyAlignment="0" applyProtection="0"/>
    <xf numFmtId="0" fontId="28" fillId="0" borderId="28" applyNumberFormat="0" applyFill="0" applyAlignment="0" applyProtection="0"/>
    <xf numFmtId="0" fontId="29" fillId="0" borderId="29" applyNumberFormat="0" applyFill="0" applyAlignment="0" applyProtection="0"/>
    <xf numFmtId="0" fontId="30" fillId="0" borderId="30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31" applyNumberFormat="0" applyFill="0" applyAlignment="0" applyProtection="0"/>
    <xf numFmtId="0" fontId="32" fillId="14" borderId="32" applyNumberFormat="0" applyAlignment="0" applyProtection="0"/>
    <xf numFmtId="0" fontId="33" fillId="0" borderId="0" applyNumberFormat="0" applyFill="0" applyBorder="0" applyAlignment="0" applyProtection="0"/>
    <xf numFmtId="0" fontId="34" fillId="15" borderId="0" applyNumberFormat="0" applyBorder="0" applyAlignment="0" applyProtection="0"/>
    <xf numFmtId="0" fontId="2" fillId="2" borderId="0"/>
    <xf numFmtId="0" fontId="1" fillId="2" borderId="0"/>
    <xf numFmtId="0" fontId="4" fillId="0" borderId="0"/>
    <xf numFmtId="0" fontId="1" fillId="2" borderId="0"/>
    <xf numFmtId="0" fontId="35" fillId="16" borderId="0" applyNumberFormat="0" applyBorder="0" applyAlignment="0" applyProtection="0"/>
    <xf numFmtId="0" fontId="36" fillId="0" borderId="0" applyNumberFormat="0" applyFill="0" applyBorder="0" applyAlignment="0" applyProtection="0"/>
    <xf numFmtId="0" fontId="3" fillId="4" borderId="33" applyNumberFormat="0" applyFont="0" applyAlignment="0" applyProtection="0"/>
    <xf numFmtId="0" fontId="37" fillId="0" borderId="34" applyNumberFormat="0" applyFill="0" applyAlignment="0" applyProtection="0"/>
    <xf numFmtId="0" fontId="38" fillId="0" borderId="0" applyNumberFormat="0" applyFill="0" applyBorder="0" applyAlignment="0" applyProtection="0"/>
    <xf numFmtId="0" fontId="39" fillId="17" borderId="0" applyNumberFormat="0" applyBorder="0" applyAlignment="0" applyProtection="0"/>
    <xf numFmtId="43" fontId="41" fillId="0" borderId="0" applyFont="0" applyFill="0" applyBorder="0" applyAlignment="0" applyProtection="0"/>
  </cellStyleXfs>
  <cellXfs count="75">
    <xf numFmtId="0" fontId="0" fillId="0" borderId="0" xfId="0"/>
    <xf numFmtId="0" fontId="7" fillId="0" borderId="0" xfId="0" applyFont="1" applyFill="1"/>
    <xf numFmtId="164" fontId="7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2" fontId="9" fillId="0" borderId="1" xfId="0" applyNumberFormat="1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7" fillId="0" borderId="0" xfId="0" applyNumberFormat="1" applyFont="1" applyFill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/>
    </xf>
    <xf numFmtId="2" fontId="9" fillId="0" borderId="5" xfId="0" applyNumberFormat="1" applyFont="1" applyFill="1" applyBorder="1" applyAlignment="1">
      <alignment horizontal="left" vertical="center" wrapText="1"/>
    </xf>
    <xf numFmtId="164" fontId="8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164" fontId="7" fillId="0" borderId="8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4" fontId="7" fillId="0" borderId="6" xfId="75" applyNumberFormat="1" applyFont="1" applyFill="1" applyBorder="1" applyAlignment="1" applyProtection="1">
      <alignment horizontal="center" vertical="center" shrinkToFit="1"/>
    </xf>
    <xf numFmtId="4" fontId="7" fillId="0" borderId="7" xfId="75" applyNumberFormat="1" applyFont="1" applyFill="1" applyBorder="1" applyAlignment="1" applyProtection="1">
      <alignment horizontal="center" vertical="center" shrinkToFit="1"/>
    </xf>
    <xf numFmtId="4" fontId="7" fillId="0" borderId="1" xfId="75" applyNumberFormat="1" applyFont="1" applyFill="1" applyBorder="1" applyAlignment="1" applyProtection="1">
      <alignment horizontal="center" vertical="center" shrinkToFit="1"/>
    </xf>
    <xf numFmtId="4" fontId="7" fillId="0" borderId="1" xfId="0" applyNumberFormat="1" applyFont="1" applyFill="1" applyBorder="1" applyAlignment="1" applyProtection="1">
      <alignment horizontal="center" vertical="center"/>
      <protection locked="0"/>
    </xf>
    <xf numFmtId="4" fontId="8" fillId="0" borderId="1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4" fontId="8" fillId="0" borderId="6" xfId="51" applyNumberFormat="1" applyFont="1" applyFill="1" applyBorder="1" applyAlignment="1" applyProtection="1">
      <alignment horizontal="center" vertical="center" shrinkToFit="1"/>
    </xf>
    <xf numFmtId="4" fontId="7" fillId="0" borderId="6" xfId="51" applyNumberFormat="1" applyFont="1" applyFill="1" applyBorder="1" applyAlignment="1" applyProtection="1">
      <alignment horizontal="center" vertical="center" shrinkToFit="1"/>
    </xf>
    <xf numFmtId="4" fontId="7" fillId="0" borderId="10" xfId="51" applyNumberFormat="1" applyFont="1" applyFill="1" applyAlignment="1" applyProtection="1">
      <alignment horizontal="center" vertical="center" shrinkToFit="1"/>
    </xf>
    <xf numFmtId="164" fontId="8" fillId="0" borderId="4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4" fontId="8" fillId="0" borderId="10" xfId="51" applyNumberFormat="1" applyFont="1" applyFill="1" applyAlignment="1" applyProtection="1">
      <alignment horizontal="center" vertical="center" shrinkToFit="1"/>
    </xf>
    <xf numFmtId="4" fontId="7" fillId="0" borderId="10" xfId="51" applyNumberFormat="1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>
      <alignment vertical="center"/>
    </xf>
    <xf numFmtId="4" fontId="7" fillId="0" borderId="10" xfId="45" applyNumberFormat="1" applyFont="1" applyFill="1" applyBorder="1" applyAlignment="1" applyProtection="1">
      <alignment horizontal="center" vertical="center" shrinkToFit="1"/>
    </xf>
    <xf numFmtId="4" fontId="8" fillId="0" borderId="10" xfId="45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7" fillId="0" borderId="10" xfId="61" applyNumberFormat="1" applyFont="1" applyFill="1" applyBorder="1" applyAlignment="1" applyProtection="1">
      <alignment horizontal="center" vertical="center"/>
    </xf>
    <xf numFmtId="4" fontId="8" fillId="0" borderId="36" xfId="67" applyNumberFormat="1" applyFont="1" applyFill="1" applyBorder="1" applyAlignment="1" applyProtection="1">
      <alignment horizontal="center" vertical="center" shrinkToFit="1"/>
    </xf>
    <xf numFmtId="4" fontId="8" fillId="0" borderId="10" xfId="61" applyNumberFormat="1" applyFont="1" applyFill="1" applyBorder="1" applyAlignment="1" applyProtection="1">
      <alignment horizontal="center" vertical="center"/>
    </xf>
    <xf numFmtId="0" fontId="9" fillId="0" borderId="10" xfId="43" applyNumberFormat="1" applyFont="1" applyFill="1" applyAlignment="1" applyProtection="1">
      <alignment horizontal="left" vertical="top" wrapText="1"/>
    </xf>
    <xf numFmtId="4" fontId="9" fillId="0" borderId="10" xfId="61" applyNumberFormat="1" applyFont="1" applyFill="1" applyBorder="1" applyAlignment="1" applyProtection="1">
      <alignment horizontal="center" vertical="center"/>
    </xf>
    <xf numFmtId="4" fontId="9" fillId="0" borderId="10" xfId="45" applyNumberFormat="1" applyFont="1" applyFill="1" applyBorder="1" applyAlignment="1" applyProtection="1">
      <alignment horizontal="center" vertical="center" shrinkToFit="1"/>
    </xf>
    <xf numFmtId="4" fontId="7" fillId="0" borderId="36" xfId="67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35" xfId="31" applyNumberFormat="1" applyFont="1" applyFill="1" applyBorder="1" applyAlignment="1" applyProtection="1">
      <alignment wrapText="1"/>
    </xf>
    <xf numFmtId="0" fontId="7" fillId="0" borderId="1" xfId="31" applyNumberFormat="1" applyFont="1" applyFill="1" applyBorder="1" applyAlignment="1" applyProtection="1">
      <alignment wrapText="1"/>
    </xf>
    <xf numFmtId="4" fontId="40" fillId="0" borderId="10" xfId="61" applyNumberFormat="1" applyFont="1" applyFill="1" applyBorder="1" applyAlignment="1" applyProtection="1">
      <alignment horizontal="center" vertical="center"/>
    </xf>
    <xf numFmtId="164" fontId="40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/>
    <xf numFmtId="164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128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left" vertical="center" wrapText="1"/>
    </xf>
    <xf numFmtId="2" fontId="7" fillId="0" borderId="1" xfId="135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/>
  </cellXfs>
  <cellStyles count="136">
    <cellStyle name="br" xfId="1"/>
    <cellStyle name="br 2" xfId="2"/>
    <cellStyle name="col" xfId="3"/>
    <cellStyle name="col 2" xfId="4"/>
    <cellStyle name="style0" xfId="5"/>
    <cellStyle name="style0 2" xfId="6"/>
    <cellStyle name="td" xfId="7"/>
    <cellStyle name="td 2" xfId="8"/>
    <cellStyle name="tr" xfId="9"/>
    <cellStyle name="tr 2" xfId="10"/>
    <cellStyle name="xl21" xfId="11"/>
    <cellStyle name="xl21 2" xfId="12"/>
    <cellStyle name="xl22" xfId="13"/>
    <cellStyle name="xl22 2" xfId="14"/>
    <cellStyle name="xl23" xfId="15"/>
    <cellStyle name="xl23 2" xfId="16"/>
    <cellStyle name="xl24" xfId="17"/>
    <cellStyle name="xl24 2" xfId="18"/>
    <cellStyle name="xl25" xfId="19"/>
    <cellStyle name="xl25 2" xfId="20"/>
    <cellStyle name="xl26" xfId="21"/>
    <cellStyle name="xl26 2" xfId="22"/>
    <cellStyle name="xl27" xfId="23"/>
    <cellStyle name="xl27 2" xfId="24"/>
    <cellStyle name="xl28" xfId="25"/>
    <cellStyle name="xl28 2" xfId="26"/>
    <cellStyle name="xl29" xfId="27"/>
    <cellStyle name="xl29 2" xfId="28"/>
    <cellStyle name="xl30" xfId="29"/>
    <cellStyle name="xl30 2" xfId="30"/>
    <cellStyle name="xl31" xfId="31"/>
    <cellStyle name="xl31 2" xfId="32"/>
    <cellStyle name="xl32" xfId="33"/>
    <cellStyle name="xl32 2" xfId="34"/>
    <cellStyle name="xl33" xfId="35"/>
    <cellStyle name="xl33 2" xfId="36"/>
    <cellStyle name="xl34" xfId="37"/>
    <cellStyle name="xl34 2" xfId="38"/>
    <cellStyle name="xl35" xfId="39"/>
    <cellStyle name="xl35 2" xfId="40"/>
    <cellStyle name="xl36" xfId="41"/>
    <cellStyle name="xl36 2" xfId="42"/>
    <cellStyle name="xl37" xfId="43"/>
    <cellStyle name="xl37 2" xfId="44"/>
    <cellStyle name="xl38" xfId="45"/>
    <cellStyle name="xl38 2" xfId="46"/>
    <cellStyle name="xl39" xfId="47"/>
    <cellStyle name="xl39 2" xfId="48"/>
    <cellStyle name="xl40" xfId="49"/>
    <cellStyle name="xl40 2" xfId="50"/>
    <cellStyle name="xl41" xfId="51"/>
    <cellStyle name="xl41 2" xfId="52"/>
    <cellStyle name="xl42" xfId="53"/>
    <cellStyle name="xl42 2" xfId="54"/>
    <cellStyle name="xl43" xfId="55"/>
    <cellStyle name="xl43 2" xfId="56"/>
    <cellStyle name="xl44" xfId="57"/>
    <cellStyle name="xl44 2" xfId="58"/>
    <cellStyle name="xl45" xfId="59"/>
    <cellStyle name="xl45 2" xfId="60"/>
    <cellStyle name="xl46" xfId="61"/>
    <cellStyle name="xl46 2" xfId="62"/>
    <cellStyle name="xl47" xfId="63"/>
    <cellStyle name="xl48" xfId="64"/>
    <cellStyle name="xl49" xfId="65"/>
    <cellStyle name="xl50" xfId="66"/>
    <cellStyle name="xl51" xfId="67"/>
    <cellStyle name="xl52" xfId="68"/>
    <cellStyle name="xl53" xfId="69"/>
    <cellStyle name="xl54" xfId="70"/>
    <cellStyle name="xl55" xfId="71"/>
    <cellStyle name="xl56" xfId="72"/>
    <cellStyle name="xl57" xfId="73"/>
    <cellStyle name="xl58" xfId="74"/>
    <cellStyle name="xl59" xfId="75"/>
    <cellStyle name="xl59 2" xfId="76"/>
    <cellStyle name="xl60" xfId="77"/>
    <cellStyle name="xl61" xfId="78"/>
    <cellStyle name="xl62" xfId="79"/>
    <cellStyle name="xl63" xfId="80"/>
    <cellStyle name="xl64" xfId="81"/>
    <cellStyle name="xl65" xfId="82"/>
    <cellStyle name="xl66" xfId="83"/>
    <cellStyle name="xl67" xfId="84"/>
    <cellStyle name="xl68" xfId="85"/>
    <cellStyle name="xl69" xfId="86"/>
    <cellStyle name="xl70" xfId="87"/>
    <cellStyle name="xl71" xfId="88"/>
    <cellStyle name="xl72" xfId="89"/>
    <cellStyle name="xl73" xfId="90"/>
    <cellStyle name="xl74" xfId="91"/>
    <cellStyle name="xl75" xfId="92"/>
    <cellStyle name="xl76" xfId="93"/>
    <cellStyle name="xl77" xfId="94"/>
    <cellStyle name="xl78" xfId="95"/>
    <cellStyle name="xl79" xfId="96"/>
    <cellStyle name="xl80" xfId="97"/>
    <cellStyle name="xl81" xfId="98"/>
    <cellStyle name="xl82" xfId="99"/>
    <cellStyle name="xl83" xfId="100"/>
    <cellStyle name="xl84" xfId="101"/>
    <cellStyle name="xl85" xfId="102"/>
    <cellStyle name="xl86" xfId="103"/>
    <cellStyle name="xl87" xfId="104"/>
    <cellStyle name="xl88" xfId="105"/>
    <cellStyle name="xl89" xfId="106"/>
    <cellStyle name="xl90" xfId="107"/>
    <cellStyle name="Акцент1" xfId="108" builtinId="29" customBuiltin="1"/>
    <cellStyle name="Акцент2" xfId="109" builtinId="33" customBuiltin="1"/>
    <cellStyle name="Акцент3" xfId="110" builtinId="37" customBuiltin="1"/>
    <cellStyle name="Акцент4" xfId="111" builtinId="41" customBuiltin="1"/>
    <cellStyle name="Акцент5" xfId="112" builtinId="45" customBuiltin="1"/>
    <cellStyle name="Акцент6" xfId="113" builtinId="49" customBuiltin="1"/>
    <cellStyle name="Ввод " xfId="114" builtinId="20" customBuiltin="1"/>
    <cellStyle name="Вывод" xfId="115" builtinId="21" customBuiltin="1"/>
    <cellStyle name="Вычисление" xfId="116" builtinId="22" customBuiltin="1"/>
    <cellStyle name="Заголовок 1" xfId="117" builtinId="16" customBuiltin="1"/>
    <cellStyle name="Заголовок 2" xfId="118" builtinId="17" customBuiltin="1"/>
    <cellStyle name="Заголовок 3" xfId="119" builtinId="18" customBuiltin="1"/>
    <cellStyle name="Заголовок 4" xfId="120" builtinId="19" customBuiltin="1"/>
    <cellStyle name="Итог" xfId="121" builtinId="25" customBuiltin="1"/>
    <cellStyle name="Контрольная ячейка" xfId="122" builtinId="23" customBuiltin="1"/>
    <cellStyle name="Название" xfId="123" builtinId="15" customBuiltin="1"/>
    <cellStyle name="Нейтральный" xfId="124" builtinId="28" customBuiltin="1"/>
    <cellStyle name="Обычный" xfId="0" builtinId="0"/>
    <cellStyle name="Обычный 2" xfId="125"/>
    <cellStyle name="Обычный 3" xfId="126"/>
    <cellStyle name="Обычный 4" xfId="127"/>
    <cellStyle name="Обычный_Лист2" xfId="128"/>
    <cellStyle name="Плохой" xfId="129" builtinId="27" customBuiltin="1"/>
    <cellStyle name="Пояснение" xfId="130" builtinId="53" customBuiltin="1"/>
    <cellStyle name="Примечание 2" xfId="131"/>
    <cellStyle name="Связанная ячейка" xfId="132" builtinId="24" customBuiltin="1"/>
    <cellStyle name="Текст предупреждения" xfId="133" builtinId="11" customBuiltin="1"/>
    <cellStyle name="Финансовый" xfId="135" builtinId="3"/>
    <cellStyle name="Хороший" xfId="134" builtinId="26" customBuiltin="1"/>
  </cellStyles>
  <dxfs count="0"/>
  <tableStyles count="0"/>
  <colors>
    <mruColors>
      <color rgb="FFFF99FF"/>
      <color rgb="FF66FF33"/>
      <color rgb="FF00FFFF"/>
      <color rgb="FF66FF99"/>
      <color rgb="FFFFFF66"/>
      <color rgb="FFFF5050"/>
      <color rgb="FF00FFCC"/>
      <color rgb="FFFF9933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6"/>
  <sheetViews>
    <sheetView tabSelected="1" view="pageBreakPreview" zoomScale="120" zoomScaleNormal="100" zoomScaleSheetLayoutView="120" zoomScalePageLayoutView="85" workbookViewId="0">
      <selection activeCell="A3" sqref="A3:XFD3"/>
    </sheetView>
  </sheetViews>
  <sheetFormatPr defaultRowHeight="12.75"/>
  <cols>
    <col min="1" max="1" width="70.7109375" style="1" customWidth="1"/>
    <col min="2" max="2" width="19.140625" style="20" customWidth="1"/>
    <col min="3" max="3" width="18.7109375" style="8" customWidth="1"/>
    <col min="4" max="4" width="19.140625" style="8" customWidth="1"/>
    <col min="5" max="5" width="12" style="8" customWidth="1"/>
    <col min="6" max="6" width="12.85546875" style="8" customWidth="1"/>
    <col min="7" max="7" width="16.5703125" style="1" customWidth="1"/>
    <col min="8" max="8" width="9.140625" style="1"/>
    <col min="9" max="9" width="9.85546875" style="1" bestFit="1" customWidth="1"/>
    <col min="10" max="16384" width="9.140625" style="1"/>
  </cols>
  <sheetData>
    <row r="1" spans="1:6">
      <c r="A1" s="24" t="s">
        <v>172</v>
      </c>
      <c r="B1" s="24"/>
      <c r="C1" s="24"/>
      <c r="D1" s="24"/>
      <c r="E1" s="24"/>
      <c r="F1" s="24"/>
    </row>
    <row r="2" spans="1:6">
      <c r="A2" s="60"/>
      <c r="B2" s="18"/>
      <c r="C2" s="15"/>
      <c r="D2" s="15"/>
      <c r="E2" s="25" t="s">
        <v>63</v>
      </c>
      <c r="F2" s="25"/>
    </row>
    <row r="3" spans="1:6" s="74" customFormat="1" ht="25.5">
      <c r="A3" s="73" t="s">
        <v>0</v>
      </c>
      <c r="B3" s="5" t="s">
        <v>161</v>
      </c>
      <c r="C3" s="5" t="s">
        <v>173</v>
      </c>
      <c r="D3" s="5" t="s">
        <v>174</v>
      </c>
      <c r="E3" s="5" t="s">
        <v>14</v>
      </c>
      <c r="F3" s="5" t="s">
        <v>160</v>
      </c>
    </row>
    <row r="4" spans="1:6" s="4" customFormat="1">
      <c r="A4" s="61" t="s">
        <v>12</v>
      </c>
      <c r="B4" s="3">
        <f>B5+B29</f>
        <v>197744127.67999998</v>
      </c>
      <c r="C4" s="3">
        <f>C5+C29</f>
        <v>48906280.229999997</v>
      </c>
      <c r="D4" s="3">
        <f>D5+D29</f>
        <v>23714525.84</v>
      </c>
      <c r="E4" s="3">
        <f t="shared" ref="E4:E52" si="0">C4/B4*100</f>
        <v>24.732102441566674</v>
      </c>
      <c r="F4" s="3">
        <f>C4/D4*100</f>
        <v>206.22921394240282</v>
      </c>
    </row>
    <row r="5" spans="1:6" s="4" customFormat="1">
      <c r="A5" s="62" t="s">
        <v>8</v>
      </c>
      <c r="B5" s="3">
        <f>B6+B9+B14+B19+B23+B25</f>
        <v>176822655.19999999</v>
      </c>
      <c r="C5" s="3">
        <f>C6+C9+C14+C19+C23+C25</f>
        <v>34787410.629999995</v>
      </c>
      <c r="D5" s="3">
        <f>D6+D9+D14+D19+D23+D25</f>
        <v>22009672.949999999</v>
      </c>
      <c r="E5" s="3">
        <f t="shared" ref="E5:E68" si="1">C5/B5*100</f>
        <v>19.673616251635156</v>
      </c>
      <c r="F5" s="3">
        <f t="shared" ref="F5:F68" si="2">C5/D5*100</f>
        <v>158.05510017812418</v>
      </c>
    </row>
    <row r="6" spans="1:6" s="4" customFormat="1">
      <c r="A6" s="62" t="s">
        <v>13</v>
      </c>
      <c r="B6" s="3">
        <f>B7</f>
        <v>120664955.2</v>
      </c>
      <c r="C6" s="3">
        <f>C7</f>
        <v>26024854.969999999</v>
      </c>
      <c r="D6" s="14">
        <v>13801309.310000001</v>
      </c>
      <c r="E6" s="3">
        <f t="shared" si="1"/>
        <v>21.567865273611769</v>
      </c>
      <c r="F6" s="3">
        <f t="shared" si="2"/>
        <v>188.5680147110622</v>
      </c>
    </row>
    <row r="7" spans="1:6" s="4" customFormat="1">
      <c r="A7" s="63" t="s">
        <v>1</v>
      </c>
      <c r="B7" s="47">
        <v>120664955.2</v>
      </c>
      <c r="C7" s="47">
        <v>26024854.969999999</v>
      </c>
      <c r="D7" s="14">
        <v>8837597.75</v>
      </c>
      <c r="E7" s="3">
        <f t="shared" si="1"/>
        <v>21.567865273611769</v>
      </c>
      <c r="F7" s="3">
        <f t="shared" si="2"/>
        <v>294.47883583522457</v>
      </c>
    </row>
    <row r="8" spans="1:6" s="4" customFormat="1">
      <c r="A8" s="63" t="s">
        <v>55</v>
      </c>
      <c r="B8" s="14">
        <f>B7*62.76/80.76</f>
        <v>93770834.427340269</v>
      </c>
      <c r="C8" s="14">
        <f>C7*62.76/80.76</f>
        <v>20224367.235230308</v>
      </c>
      <c r="D8" s="14">
        <f>D7*49.22/67.22</f>
        <v>6471088.3852276113</v>
      </c>
      <c r="E8" s="3">
        <f t="shared" si="1"/>
        <v>21.567865273611766</v>
      </c>
      <c r="F8" s="3">
        <f t="shared" si="2"/>
        <v>312.534245110901</v>
      </c>
    </row>
    <row r="9" spans="1:6" s="4" customFormat="1" ht="25.5">
      <c r="A9" s="46" t="s">
        <v>56</v>
      </c>
      <c r="B9" s="3">
        <f>B10+B11+B12+B13</f>
        <v>9437700</v>
      </c>
      <c r="C9" s="3">
        <f>C10+C11+C12+C13</f>
        <v>2572120.7000000002</v>
      </c>
      <c r="D9" s="3">
        <f>SUM(D10:D13)</f>
        <v>2452926.6399999997</v>
      </c>
      <c r="E9" s="3">
        <f t="shared" si="1"/>
        <v>27.253681511385192</v>
      </c>
      <c r="F9" s="3">
        <f t="shared" si="2"/>
        <v>104.85925906043406</v>
      </c>
    </row>
    <row r="10" spans="1:6" s="4" customFormat="1" ht="39.75" customHeight="1">
      <c r="A10" s="44" t="s">
        <v>57</v>
      </c>
      <c r="B10" s="53">
        <v>4683000</v>
      </c>
      <c r="C10" s="47">
        <v>1263431.04</v>
      </c>
      <c r="D10" s="27">
        <v>1202628.73</v>
      </c>
      <c r="E10" s="3">
        <f t="shared" si="1"/>
        <v>26.979095451633565</v>
      </c>
      <c r="F10" s="3">
        <f t="shared" si="2"/>
        <v>105.05578392427064</v>
      </c>
    </row>
    <row r="11" spans="1:6" s="4" customFormat="1" ht="38.25" customHeight="1">
      <c r="A11" s="44" t="s">
        <v>58</v>
      </c>
      <c r="B11" s="53">
        <v>22700</v>
      </c>
      <c r="C11" s="47">
        <v>7178.84</v>
      </c>
      <c r="D11" s="28">
        <v>6327.31</v>
      </c>
      <c r="E11" s="3">
        <f t="shared" si="1"/>
        <v>31.624845814977974</v>
      </c>
      <c r="F11" s="3">
        <f t="shared" si="2"/>
        <v>113.45800980195375</v>
      </c>
    </row>
    <row r="12" spans="1:6" s="4" customFormat="1" ht="41.25" customHeight="1">
      <c r="A12" s="44" t="s">
        <v>59</v>
      </c>
      <c r="B12" s="53">
        <v>4732000</v>
      </c>
      <c r="C12" s="47">
        <v>1410160.23</v>
      </c>
      <c r="D12" s="29">
        <v>1371653.68</v>
      </c>
      <c r="E12" s="3">
        <f t="shared" si="1"/>
        <v>29.800512045646659</v>
      </c>
      <c r="F12" s="3">
        <f t="shared" si="2"/>
        <v>102.80730847454147</v>
      </c>
    </row>
    <row r="13" spans="1:6" s="4" customFormat="1" ht="51.75" customHeight="1">
      <c r="A13" s="44" t="s">
        <v>60</v>
      </c>
      <c r="B13" s="29">
        <v>0</v>
      </c>
      <c r="C13" s="47">
        <v>-108649.41</v>
      </c>
      <c r="D13" s="29">
        <v>-127683.08</v>
      </c>
      <c r="E13" s="3" t="e">
        <f t="shared" si="1"/>
        <v>#DIV/0!</v>
      </c>
      <c r="F13" s="3">
        <f t="shared" si="2"/>
        <v>85.093036602813783</v>
      </c>
    </row>
    <row r="14" spans="1:6" s="4" customFormat="1">
      <c r="A14" s="62" t="s">
        <v>2</v>
      </c>
      <c r="B14" s="3">
        <f>B16+B17+B18+B15</f>
        <v>27604000</v>
      </c>
      <c r="C14" s="3">
        <f>C16+C17+C18+C15</f>
        <v>4566820.5199999996</v>
      </c>
      <c r="D14" s="3">
        <f>D16+D17+D18+D15</f>
        <v>4554370.7699999996</v>
      </c>
      <c r="E14" s="3">
        <f t="shared" si="1"/>
        <v>16.544053470511518</v>
      </c>
      <c r="F14" s="3">
        <f t="shared" si="2"/>
        <v>100.27335828874556</v>
      </c>
    </row>
    <row r="15" spans="1:6" s="4" customFormat="1">
      <c r="A15" s="44" t="s">
        <v>88</v>
      </c>
      <c r="B15" s="43">
        <v>22900000</v>
      </c>
      <c r="C15" s="47">
        <v>1295666.9099999999</v>
      </c>
      <c r="D15" s="14">
        <v>2216412.9300000002</v>
      </c>
      <c r="E15" s="3">
        <f t="shared" si="1"/>
        <v>5.657934104803493</v>
      </c>
      <c r="F15" s="3">
        <f t="shared" si="2"/>
        <v>58.457830328575092</v>
      </c>
    </row>
    <row r="16" spans="1:6" s="4" customFormat="1">
      <c r="A16" s="44" t="s">
        <v>6</v>
      </c>
      <c r="B16" s="49">
        <v>0</v>
      </c>
      <c r="C16" s="47">
        <v>1594.2</v>
      </c>
      <c r="D16" s="30">
        <v>23679.94</v>
      </c>
      <c r="E16" s="3" t="e">
        <f t="shared" si="1"/>
        <v>#DIV/0!</v>
      </c>
      <c r="F16" s="3">
        <f t="shared" si="2"/>
        <v>6.7322805716568537</v>
      </c>
    </row>
    <row r="17" spans="1:6" s="4" customFormat="1">
      <c r="A17" s="44" t="s">
        <v>3</v>
      </c>
      <c r="B17" s="48">
        <v>2504000</v>
      </c>
      <c r="C17" s="47">
        <v>2022143.49</v>
      </c>
      <c r="D17" s="2">
        <v>1418953.42</v>
      </c>
      <c r="E17" s="3">
        <f t="shared" si="1"/>
        <v>80.756529153354634</v>
      </c>
      <c r="F17" s="3">
        <f t="shared" si="2"/>
        <v>142.50950464603693</v>
      </c>
    </row>
    <row r="18" spans="1:6" s="4" customFormat="1">
      <c r="A18" s="44" t="s">
        <v>49</v>
      </c>
      <c r="B18" s="48">
        <v>2200000</v>
      </c>
      <c r="C18" s="47">
        <v>1247415.92</v>
      </c>
      <c r="D18" s="29">
        <v>895324.48</v>
      </c>
      <c r="E18" s="3">
        <f t="shared" si="1"/>
        <v>56.700723636363634</v>
      </c>
      <c r="F18" s="3">
        <f t="shared" si="2"/>
        <v>139.32556831239552</v>
      </c>
    </row>
    <row r="19" spans="1:6" s="4" customFormat="1">
      <c r="A19" s="46" t="s">
        <v>10</v>
      </c>
      <c r="B19" s="3">
        <f>B21+B20+B22</f>
        <v>17200000</v>
      </c>
      <c r="C19" s="3">
        <f>C21+C20+C22</f>
        <v>726913.98</v>
      </c>
      <c r="D19" s="3">
        <f>D21+D20+D22</f>
        <v>837011.91</v>
      </c>
      <c r="E19" s="3">
        <f t="shared" si="1"/>
        <v>4.2262440697674419</v>
      </c>
      <c r="F19" s="3">
        <f t="shared" si="2"/>
        <v>86.84631261698533</v>
      </c>
    </row>
    <row r="20" spans="1:6" s="4" customFormat="1">
      <c r="A20" s="44" t="s">
        <v>21</v>
      </c>
      <c r="B20" s="53">
        <v>7900000</v>
      </c>
      <c r="C20" s="47">
        <v>89738.73</v>
      </c>
      <c r="D20" s="29">
        <v>81434.78</v>
      </c>
      <c r="E20" s="3">
        <f t="shared" si="1"/>
        <v>1.1359332911392404</v>
      </c>
      <c r="F20" s="3">
        <f t="shared" si="2"/>
        <v>110.19705585254852</v>
      </c>
    </row>
    <row r="21" spans="1:6" s="4" customFormat="1">
      <c r="A21" s="64" t="s">
        <v>61</v>
      </c>
      <c r="B21" s="59">
        <v>2680000</v>
      </c>
      <c r="C21" s="47">
        <v>125540.28</v>
      </c>
      <c r="D21" s="30">
        <v>154587.34</v>
      </c>
      <c r="E21" s="3">
        <f t="shared" si="1"/>
        <v>4.6843388059701496</v>
      </c>
      <c r="F21" s="3">
        <f t="shared" si="2"/>
        <v>81.209936078853545</v>
      </c>
    </row>
    <row r="22" spans="1:6" s="4" customFormat="1">
      <c r="A22" s="44" t="s">
        <v>11</v>
      </c>
      <c r="B22" s="42">
        <v>6620000</v>
      </c>
      <c r="C22" s="47">
        <v>511634.97</v>
      </c>
      <c r="D22" s="2">
        <v>600989.79</v>
      </c>
      <c r="E22" s="3">
        <f t="shared" si="1"/>
        <v>7.7286249244712986</v>
      </c>
      <c r="F22" s="3">
        <f t="shared" si="2"/>
        <v>85.132056902331058</v>
      </c>
    </row>
    <row r="23" spans="1:6" s="4" customFormat="1" ht="26.25" customHeight="1">
      <c r="A23" s="46" t="s">
        <v>7</v>
      </c>
      <c r="B23" s="5">
        <f>B24</f>
        <v>246000</v>
      </c>
      <c r="C23" s="5">
        <f>C24</f>
        <v>0</v>
      </c>
      <c r="D23" s="5">
        <f>D24</f>
        <v>0</v>
      </c>
      <c r="E23" s="3">
        <f t="shared" si="1"/>
        <v>0</v>
      </c>
      <c r="F23" s="3" t="e">
        <f t="shared" si="2"/>
        <v>#DIV/0!</v>
      </c>
    </row>
    <row r="24" spans="1:6" s="4" customFormat="1">
      <c r="A24" s="44" t="s">
        <v>4</v>
      </c>
      <c r="B24" s="53">
        <v>246000</v>
      </c>
      <c r="C24" s="29">
        <v>0</v>
      </c>
      <c r="D24" s="29">
        <v>0</v>
      </c>
      <c r="E24" s="3">
        <f t="shared" si="1"/>
        <v>0</v>
      </c>
      <c r="F24" s="3" t="e">
        <f t="shared" si="2"/>
        <v>#DIV/0!</v>
      </c>
    </row>
    <row r="25" spans="1:6" s="4" customFormat="1">
      <c r="A25" s="46" t="s">
        <v>15</v>
      </c>
      <c r="B25" s="3">
        <f>B26+B27+B28</f>
        <v>1670000</v>
      </c>
      <c r="C25" s="3">
        <f>C26+C27+C28</f>
        <v>896700.46</v>
      </c>
      <c r="D25" s="3">
        <f>D26+D27+D28</f>
        <v>364054.32</v>
      </c>
      <c r="E25" s="3">
        <f t="shared" si="1"/>
        <v>53.694638323353296</v>
      </c>
      <c r="F25" s="3">
        <f t="shared" si="2"/>
        <v>246.30952326015523</v>
      </c>
    </row>
    <row r="26" spans="1:6" s="4" customFormat="1" ht="25.5">
      <c r="A26" s="44" t="s">
        <v>50</v>
      </c>
      <c r="B26" s="53">
        <v>1670000</v>
      </c>
      <c r="C26" s="47">
        <v>896700.46</v>
      </c>
      <c r="D26" s="29">
        <v>364054.32</v>
      </c>
      <c r="E26" s="3">
        <f t="shared" si="1"/>
        <v>53.694638323353296</v>
      </c>
      <c r="F26" s="3">
        <f t="shared" si="2"/>
        <v>246.30952326015523</v>
      </c>
    </row>
    <row r="27" spans="1:6" s="4" customFormat="1" ht="51" hidden="1">
      <c r="A27" s="44" t="s">
        <v>154</v>
      </c>
      <c r="B27" s="49">
        <v>0</v>
      </c>
      <c r="C27" s="29">
        <v>0</v>
      </c>
      <c r="D27" s="2">
        <v>0</v>
      </c>
      <c r="E27" s="3" t="e">
        <f t="shared" si="1"/>
        <v>#DIV/0!</v>
      </c>
      <c r="F27" s="3" t="e">
        <f t="shared" si="2"/>
        <v>#DIV/0!</v>
      </c>
    </row>
    <row r="28" spans="1:6" s="4" customFormat="1" ht="17.25" hidden="1" customHeight="1">
      <c r="A28" s="44" t="s">
        <v>141</v>
      </c>
      <c r="B28" s="5">
        <v>0</v>
      </c>
      <c r="C28" s="29">
        <v>0</v>
      </c>
      <c r="D28" s="2">
        <v>0</v>
      </c>
      <c r="E28" s="3" t="e">
        <f t="shared" si="1"/>
        <v>#DIV/0!</v>
      </c>
      <c r="F28" s="3" t="e">
        <f t="shared" si="2"/>
        <v>#DIV/0!</v>
      </c>
    </row>
    <row r="29" spans="1:6" s="4" customFormat="1">
      <c r="A29" s="46" t="s">
        <v>9</v>
      </c>
      <c r="B29" s="3">
        <f>B30+B36+B39+B42+B50+B51</f>
        <v>20921472.48</v>
      </c>
      <c r="C29" s="3">
        <f>C30+C36+C39+C42+C50+C51</f>
        <v>14118869.6</v>
      </c>
      <c r="D29" s="3">
        <f>D30+D36+D39+D42+D50+D51</f>
        <v>1704852.89</v>
      </c>
      <c r="E29" s="3">
        <f t="shared" si="1"/>
        <v>67.485066423967112</v>
      </c>
      <c r="F29" s="3">
        <f t="shared" si="2"/>
        <v>828.15764825315807</v>
      </c>
    </row>
    <row r="30" spans="1:6" s="4" customFormat="1" ht="25.5">
      <c r="A30" s="46" t="s">
        <v>76</v>
      </c>
      <c r="B30" s="5">
        <f>SUM(B31:B35)</f>
        <v>3983453</v>
      </c>
      <c r="C30" s="5">
        <f>SUM(C31:C35)</f>
        <v>1809261.4</v>
      </c>
      <c r="D30" s="5">
        <f>SUM(D31:D35)</f>
        <v>352701.39</v>
      </c>
      <c r="E30" s="3">
        <f t="shared" si="1"/>
        <v>45.419423801410481</v>
      </c>
      <c r="F30" s="3">
        <f t="shared" si="2"/>
        <v>512.97257433547395</v>
      </c>
    </row>
    <row r="31" spans="1:6" s="4" customFormat="1" ht="51">
      <c r="A31" s="44" t="s">
        <v>97</v>
      </c>
      <c r="B31" s="47">
        <v>3061800</v>
      </c>
      <c r="C31" s="47">
        <v>1593699.16</v>
      </c>
      <c r="D31" s="32">
        <v>273082.21000000002</v>
      </c>
      <c r="E31" s="3">
        <f t="shared" si="1"/>
        <v>52.051053628584484</v>
      </c>
      <c r="F31" s="3">
        <f t="shared" si="2"/>
        <v>583.59684433489815</v>
      </c>
    </row>
    <row r="32" spans="1:6" s="4" customFormat="1" ht="51">
      <c r="A32" s="44" t="s">
        <v>164</v>
      </c>
      <c r="B32" s="47">
        <v>615000</v>
      </c>
      <c r="C32" s="47">
        <v>140373.79999999999</v>
      </c>
      <c r="D32" s="2">
        <v>34590</v>
      </c>
      <c r="E32" s="3">
        <f t="shared" si="1"/>
        <v>22.825008130081297</v>
      </c>
      <c r="F32" s="3">
        <f t="shared" si="2"/>
        <v>405.82191384793288</v>
      </c>
    </row>
    <row r="33" spans="1:9" s="4" customFormat="1" ht="25.5">
      <c r="A33" s="44" t="s">
        <v>98</v>
      </c>
      <c r="B33" s="47">
        <v>97730</v>
      </c>
      <c r="C33" s="47">
        <v>10653.42</v>
      </c>
      <c r="D33" s="2">
        <v>5142.4399999999996</v>
      </c>
      <c r="E33" s="3">
        <f t="shared" si="1"/>
        <v>10.900869743169958</v>
      </c>
      <c r="F33" s="3">
        <f t="shared" si="2"/>
        <v>207.16663684943336</v>
      </c>
    </row>
    <row r="34" spans="1:9" s="4" customFormat="1" ht="49.5" customHeight="1">
      <c r="A34" s="44" t="s">
        <v>99</v>
      </c>
      <c r="B34" s="47">
        <v>102000</v>
      </c>
      <c r="C34" s="47">
        <v>18096.82</v>
      </c>
      <c r="D34" s="2">
        <v>39886.74</v>
      </c>
      <c r="E34" s="3">
        <f t="shared" si="1"/>
        <v>17.741980392156862</v>
      </c>
      <c r="F34" s="3">
        <f t="shared" si="2"/>
        <v>45.370516617803311</v>
      </c>
    </row>
    <row r="35" spans="1:9" s="4" customFormat="1" ht="63.75">
      <c r="A35" s="44" t="s">
        <v>100</v>
      </c>
      <c r="B35" s="47">
        <v>106923</v>
      </c>
      <c r="C35" s="47">
        <v>46438.2</v>
      </c>
      <c r="D35" s="2">
        <v>0</v>
      </c>
      <c r="E35" s="3">
        <f t="shared" si="1"/>
        <v>43.431441317583683</v>
      </c>
      <c r="F35" s="3" t="e">
        <f t="shared" si="2"/>
        <v>#DIV/0!</v>
      </c>
    </row>
    <row r="36" spans="1:9" s="4" customFormat="1">
      <c r="A36" s="46" t="s">
        <v>5</v>
      </c>
      <c r="B36" s="5">
        <f>B37+B38</f>
        <v>150000</v>
      </c>
      <c r="C36" s="5">
        <f>C37+C38</f>
        <v>163197.37</v>
      </c>
      <c r="D36" s="5">
        <f>D37+D38</f>
        <v>117911.94</v>
      </c>
      <c r="E36" s="3">
        <f t="shared" si="1"/>
        <v>108.79824666666667</v>
      </c>
      <c r="F36" s="3">
        <f t="shared" si="2"/>
        <v>138.40614444983262</v>
      </c>
    </row>
    <row r="37" spans="1:9" s="4" customFormat="1" ht="25.5">
      <c r="A37" s="44" t="s">
        <v>77</v>
      </c>
      <c r="B37" s="53">
        <v>150000</v>
      </c>
      <c r="C37" s="47">
        <v>163197.37</v>
      </c>
      <c r="D37" s="2">
        <v>117911.94</v>
      </c>
      <c r="E37" s="3">
        <f t="shared" si="1"/>
        <v>108.79824666666667</v>
      </c>
      <c r="F37" s="3">
        <f t="shared" si="2"/>
        <v>138.40614444983262</v>
      </c>
    </row>
    <row r="38" spans="1:9" s="4" customFormat="1" hidden="1">
      <c r="A38" s="44" t="s">
        <v>131</v>
      </c>
      <c r="B38" s="49"/>
      <c r="C38" s="42"/>
      <c r="D38" s="2">
        <v>0</v>
      </c>
      <c r="E38" s="3" t="e">
        <f t="shared" si="1"/>
        <v>#DIV/0!</v>
      </c>
      <c r="F38" s="3" t="e">
        <f t="shared" si="2"/>
        <v>#DIV/0!</v>
      </c>
    </row>
    <row r="39" spans="1:9" s="4" customFormat="1" ht="27.75" customHeight="1">
      <c r="A39" s="46" t="s">
        <v>78</v>
      </c>
      <c r="B39" s="3">
        <f>B40+B41</f>
        <v>4037900</v>
      </c>
      <c r="C39" s="3">
        <f>C40+C41</f>
        <v>419886.84</v>
      </c>
      <c r="D39" s="3">
        <f>D40+D41</f>
        <v>61282.91</v>
      </c>
      <c r="E39" s="3">
        <f t="shared" si="1"/>
        <v>10.398643849525744</v>
      </c>
      <c r="F39" s="3">
        <f t="shared" si="2"/>
        <v>685.16139328240126</v>
      </c>
    </row>
    <row r="40" spans="1:9" s="4" customFormat="1" ht="25.5">
      <c r="A40" s="44" t="s">
        <v>95</v>
      </c>
      <c r="B40" s="47">
        <v>397000</v>
      </c>
      <c r="C40" s="47">
        <v>19886.84</v>
      </c>
      <c r="D40" s="27">
        <v>61282.91</v>
      </c>
      <c r="E40" s="3">
        <f t="shared" si="1"/>
        <v>5.0092795969773301</v>
      </c>
      <c r="F40" s="3">
        <f t="shared" si="2"/>
        <v>32.450874150721624</v>
      </c>
    </row>
    <row r="41" spans="1:9" s="4" customFormat="1" ht="14.25" customHeight="1">
      <c r="A41" s="44" t="s">
        <v>94</v>
      </c>
      <c r="B41" s="47">
        <v>3640900</v>
      </c>
      <c r="C41" s="47">
        <v>400000</v>
      </c>
      <c r="D41" s="27">
        <v>0</v>
      </c>
      <c r="E41" s="3">
        <f t="shared" si="1"/>
        <v>10.986294597489632</v>
      </c>
      <c r="F41" s="3" t="e">
        <f t="shared" si="2"/>
        <v>#DIV/0!</v>
      </c>
    </row>
    <row r="42" spans="1:9" s="4" customFormat="1">
      <c r="A42" s="46" t="s">
        <v>79</v>
      </c>
      <c r="B42" s="5">
        <f>SUM(B43:B49)</f>
        <v>3029000</v>
      </c>
      <c r="C42" s="5">
        <f>SUM(C43:C49)</f>
        <v>5190301.58</v>
      </c>
      <c r="D42" s="5">
        <f>SUM(D43:D49)</f>
        <v>812047.05</v>
      </c>
      <c r="E42" s="3">
        <f t="shared" si="1"/>
        <v>171.35363420270718</v>
      </c>
      <c r="F42" s="3">
        <f t="shared" si="2"/>
        <v>639.16266674449457</v>
      </c>
      <c r="I42" s="13"/>
    </row>
    <row r="43" spans="1:9" s="4" customFormat="1" ht="51">
      <c r="A43" s="65" t="s">
        <v>142</v>
      </c>
      <c r="B43" s="47">
        <v>5000</v>
      </c>
      <c r="C43" s="47">
        <v>4640</v>
      </c>
      <c r="D43" s="33">
        <v>4320</v>
      </c>
      <c r="E43" s="3">
        <f t="shared" si="1"/>
        <v>92.800000000000011</v>
      </c>
      <c r="F43" s="3">
        <f t="shared" si="2"/>
        <v>107.40740740740742</v>
      </c>
      <c r="I43" s="13"/>
    </row>
    <row r="44" spans="1:9" s="4" customFormat="1" ht="50.25" customHeight="1">
      <c r="A44" s="65" t="s">
        <v>101</v>
      </c>
      <c r="B44" s="47">
        <v>600000</v>
      </c>
      <c r="C44" s="47">
        <v>973780</v>
      </c>
      <c r="D44" s="33">
        <v>0</v>
      </c>
      <c r="E44" s="3">
        <f t="shared" si="1"/>
        <v>162.29666666666668</v>
      </c>
      <c r="F44" s="3" t="e">
        <f t="shared" si="2"/>
        <v>#DIV/0!</v>
      </c>
    </row>
    <row r="45" spans="1:9" s="4" customFormat="1" ht="25.5">
      <c r="A45" s="65" t="s">
        <v>102</v>
      </c>
      <c r="B45" s="47">
        <v>2404000</v>
      </c>
      <c r="C45" s="47">
        <v>4206011.8</v>
      </c>
      <c r="D45" s="33">
        <v>790760.77</v>
      </c>
      <c r="E45" s="3">
        <f t="shared" si="1"/>
        <v>174.9588935108153</v>
      </c>
      <c r="F45" s="3">
        <f t="shared" si="2"/>
        <v>531.8943427099955</v>
      </c>
    </row>
    <row r="46" spans="1:9" s="4" customFormat="1" ht="38.25" hidden="1">
      <c r="A46" s="65" t="s">
        <v>143</v>
      </c>
      <c r="B46" s="47">
        <v>0</v>
      </c>
      <c r="C46" s="47">
        <v>0</v>
      </c>
      <c r="D46" s="2">
        <v>0</v>
      </c>
      <c r="E46" s="3" t="e">
        <f t="shared" si="1"/>
        <v>#DIV/0!</v>
      </c>
      <c r="F46" s="3" t="e">
        <f t="shared" si="2"/>
        <v>#DIV/0!</v>
      </c>
    </row>
    <row r="47" spans="1:9" s="4" customFormat="1" ht="49.5" hidden="1" customHeight="1">
      <c r="A47" s="65" t="s">
        <v>181</v>
      </c>
      <c r="B47" s="33">
        <v>0</v>
      </c>
      <c r="C47" s="33">
        <v>0</v>
      </c>
      <c r="D47" s="33">
        <v>0</v>
      </c>
      <c r="E47" s="3" t="e">
        <f t="shared" si="1"/>
        <v>#DIV/0!</v>
      </c>
      <c r="F47" s="3" t="e">
        <f t="shared" si="2"/>
        <v>#DIV/0!</v>
      </c>
    </row>
    <row r="48" spans="1:9" s="4" customFormat="1" ht="57" customHeight="1">
      <c r="A48" s="65" t="s">
        <v>123</v>
      </c>
      <c r="B48" s="47">
        <v>20000</v>
      </c>
      <c r="C48" s="47">
        <v>5869.78</v>
      </c>
      <c r="D48" s="33">
        <v>16966.28</v>
      </c>
      <c r="E48" s="3">
        <f t="shared" si="1"/>
        <v>29.3489</v>
      </c>
      <c r="F48" s="3">
        <f t="shared" si="2"/>
        <v>34.596741300980533</v>
      </c>
    </row>
    <row r="49" spans="1:6" s="4" customFormat="1" ht="38.25" customHeight="1">
      <c r="A49" s="65" t="s">
        <v>146</v>
      </c>
      <c r="B49" s="33">
        <v>0</v>
      </c>
      <c r="C49" s="33">
        <v>0</v>
      </c>
      <c r="D49" s="33">
        <v>0</v>
      </c>
      <c r="E49" s="3" t="e">
        <f t="shared" si="1"/>
        <v>#DIV/0!</v>
      </c>
      <c r="F49" s="3" t="e">
        <f t="shared" si="2"/>
        <v>#DIV/0!</v>
      </c>
    </row>
    <row r="50" spans="1:6" s="4" customFormat="1">
      <c r="A50" s="46" t="s">
        <v>74</v>
      </c>
      <c r="B50" s="49">
        <v>1880000</v>
      </c>
      <c r="C50" s="47">
        <v>296508.38</v>
      </c>
      <c r="D50" s="5">
        <v>191360.4</v>
      </c>
      <c r="E50" s="3">
        <f t="shared" si="1"/>
        <v>15.771722340425532</v>
      </c>
      <c r="F50" s="3">
        <f t="shared" si="2"/>
        <v>154.94761716635207</v>
      </c>
    </row>
    <row r="51" spans="1:6" s="4" customFormat="1">
      <c r="A51" s="66" t="s">
        <v>80</v>
      </c>
      <c r="B51" s="5">
        <f>SUM(B52:B54)</f>
        <v>7841119.4800000004</v>
      </c>
      <c r="C51" s="5">
        <f>SUM(C52:C54)</f>
        <v>6239714.0300000003</v>
      </c>
      <c r="D51" s="5">
        <f>SUM(D52:D54)</f>
        <v>169549.2</v>
      </c>
      <c r="E51" s="3">
        <f t="shared" si="1"/>
        <v>79.576826318172621</v>
      </c>
      <c r="F51" s="3">
        <f t="shared" si="2"/>
        <v>3680.1789863945096</v>
      </c>
    </row>
    <row r="52" spans="1:6" s="4" customFormat="1" ht="12.75" customHeight="1">
      <c r="A52" s="67" t="s">
        <v>103</v>
      </c>
      <c r="B52" s="5">
        <v>0</v>
      </c>
      <c r="C52" s="2">
        <v>0</v>
      </c>
      <c r="D52" s="2">
        <v>0</v>
      </c>
      <c r="E52" s="3" t="e">
        <f t="shared" si="1"/>
        <v>#DIV/0!</v>
      </c>
      <c r="F52" s="3" t="e">
        <f t="shared" si="2"/>
        <v>#DIV/0!</v>
      </c>
    </row>
    <row r="53" spans="1:6" s="4" customFormat="1">
      <c r="A53" s="44" t="s">
        <v>170</v>
      </c>
      <c r="B53" s="47">
        <v>7841119.4800000004</v>
      </c>
      <c r="C53" s="47">
        <v>6239714.0300000003</v>
      </c>
      <c r="D53" s="2">
        <v>169549.2</v>
      </c>
      <c r="E53" s="3">
        <f t="shared" si="1"/>
        <v>79.576826318172621</v>
      </c>
      <c r="F53" s="3">
        <f t="shared" si="2"/>
        <v>3680.1789863945096</v>
      </c>
    </row>
    <row r="54" spans="1:6" s="4" customFormat="1" ht="12.75" customHeight="1">
      <c r="A54" s="44" t="s">
        <v>140</v>
      </c>
      <c r="B54" s="5">
        <v>0</v>
      </c>
      <c r="C54" s="42">
        <v>0</v>
      </c>
      <c r="D54" s="2">
        <v>0</v>
      </c>
      <c r="E54" s="3" t="e">
        <f t="shared" si="1"/>
        <v>#DIV/0!</v>
      </c>
      <c r="F54" s="3" t="e">
        <f t="shared" si="2"/>
        <v>#DIV/0!</v>
      </c>
    </row>
    <row r="55" spans="1:6" s="4" customFormat="1" ht="16.5" customHeight="1">
      <c r="A55" s="68" t="s">
        <v>18</v>
      </c>
      <c r="B55" s="5">
        <f>B4</f>
        <v>197744127.67999998</v>
      </c>
      <c r="C55" s="5">
        <f>C4</f>
        <v>48906280.229999997</v>
      </c>
      <c r="D55" s="5">
        <f>D4</f>
        <v>23714525.84</v>
      </c>
      <c r="E55" s="3">
        <f t="shared" si="1"/>
        <v>24.732102441566674</v>
      </c>
      <c r="F55" s="3">
        <f t="shared" si="2"/>
        <v>206.22921394240282</v>
      </c>
    </row>
    <row r="56" spans="1:6" s="4" customFormat="1">
      <c r="A56" s="46" t="s">
        <v>17</v>
      </c>
      <c r="B56" s="5">
        <f>B57+B136+B139+B142</f>
        <v>768746871.51999998</v>
      </c>
      <c r="C56" s="5">
        <f>C57+C136+C138+C139+C142</f>
        <v>137704655.68000001</v>
      </c>
      <c r="D56" s="3">
        <f>D57+D136+D139+D142</f>
        <v>149162746.62</v>
      </c>
      <c r="E56" s="3">
        <f t="shared" si="1"/>
        <v>17.912873636509808</v>
      </c>
      <c r="F56" s="3">
        <f t="shared" si="2"/>
        <v>92.31839638271741</v>
      </c>
    </row>
    <row r="57" spans="1:6" s="4" customFormat="1">
      <c r="A57" s="46" t="s">
        <v>47</v>
      </c>
      <c r="B57" s="3">
        <f>B58+B61+B107+B130</f>
        <v>768428746.69000006</v>
      </c>
      <c r="C57" s="3">
        <f>C58+C61+C107+C130</f>
        <v>137686530.84999999</v>
      </c>
      <c r="D57" s="3">
        <f>D58+D61+D107+D130</f>
        <v>149457227.91</v>
      </c>
      <c r="E57" s="3">
        <f t="shared" si="1"/>
        <v>17.917930770170102</v>
      </c>
      <c r="F57" s="3">
        <f t="shared" si="2"/>
        <v>92.124370815248852</v>
      </c>
    </row>
    <row r="58" spans="1:6" s="4" customFormat="1" ht="25.5">
      <c r="A58" s="46" t="s">
        <v>51</v>
      </c>
      <c r="B58" s="3">
        <f>B59+B60</f>
        <v>84411600</v>
      </c>
      <c r="C58" s="3">
        <f>C59+C60</f>
        <v>21102900</v>
      </c>
      <c r="D58" s="3">
        <f>D59+D60</f>
        <v>22313700</v>
      </c>
      <c r="E58" s="3">
        <f t="shared" si="1"/>
        <v>25</v>
      </c>
      <c r="F58" s="3">
        <f t="shared" si="2"/>
        <v>94.573737210771853</v>
      </c>
    </row>
    <row r="59" spans="1:6" s="4" customFormat="1" ht="30" customHeight="1">
      <c r="A59" s="69" t="s">
        <v>96</v>
      </c>
      <c r="B59" s="49">
        <v>84411600</v>
      </c>
      <c r="C59" s="47">
        <v>21102900</v>
      </c>
      <c r="D59" s="2">
        <v>18102000</v>
      </c>
      <c r="E59" s="3">
        <f t="shared" si="1"/>
        <v>25</v>
      </c>
      <c r="F59" s="3">
        <f t="shared" si="2"/>
        <v>116.57772621809745</v>
      </c>
    </row>
    <row r="60" spans="1:6" s="4" customFormat="1" ht="27.75" customHeight="1">
      <c r="A60" s="44" t="s">
        <v>52</v>
      </c>
      <c r="B60" s="42">
        <v>0</v>
      </c>
      <c r="C60" s="47">
        <v>0</v>
      </c>
      <c r="D60" s="2">
        <v>4211700</v>
      </c>
      <c r="E60" s="3" t="e">
        <f t="shared" si="1"/>
        <v>#DIV/0!</v>
      </c>
      <c r="F60" s="3">
        <f t="shared" si="2"/>
        <v>0</v>
      </c>
    </row>
    <row r="61" spans="1:6" s="4" customFormat="1">
      <c r="A61" s="46" t="s">
        <v>16</v>
      </c>
      <c r="B61" s="5">
        <f>SUM(B62:B84)</f>
        <v>196565195.94</v>
      </c>
      <c r="C61" s="5">
        <f>SUM(C62:C84)</f>
        <v>18537869.809999999</v>
      </c>
      <c r="D61" s="5">
        <f>D62+D64+D65+D70+D71+D72+D73+D74+D75+D76+D77+D78+D79+D84+D80+D81+D82+D83</f>
        <v>39909035.539999999</v>
      </c>
      <c r="E61" s="3">
        <f t="shared" si="1"/>
        <v>9.4309013970400635</v>
      </c>
      <c r="F61" s="3">
        <f t="shared" si="2"/>
        <v>46.45030770392804</v>
      </c>
    </row>
    <row r="62" spans="1:6" s="4" customFormat="1" ht="26.25" customHeight="1">
      <c r="A62" s="44" t="s">
        <v>145</v>
      </c>
      <c r="B62" s="47">
        <v>0</v>
      </c>
      <c r="C62" s="47">
        <v>0</v>
      </c>
      <c r="D62" s="2">
        <v>0</v>
      </c>
      <c r="E62" s="3" t="e">
        <f t="shared" si="1"/>
        <v>#DIV/0!</v>
      </c>
      <c r="F62" s="3" t="e">
        <f t="shared" si="2"/>
        <v>#DIV/0!</v>
      </c>
    </row>
    <row r="63" spans="1:6" s="4" customFormat="1" ht="19.5" customHeight="1">
      <c r="A63" s="44" t="s">
        <v>175</v>
      </c>
      <c r="B63" s="47">
        <v>8000000</v>
      </c>
      <c r="C63" s="47">
        <v>0</v>
      </c>
      <c r="D63" s="2"/>
      <c r="E63" s="3">
        <f t="shared" si="1"/>
        <v>0</v>
      </c>
      <c r="F63" s="3" t="e">
        <f t="shared" si="2"/>
        <v>#DIV/0!</v>
      </c>
    </row>
    <row r="64" spans="1:6" s="4" customFormat="1" ht="38.25">
      <c r="A64" s="44" t="s">
        <v>144</v>
      </c>
      <c r="B64" s="47">
        <v>10948819.189999999</v>
      </c>
      <c r="C64" s="47">
        <v>2866047.75</v>
      </c>
      <c r="D64" s="2">
        <v>2912898.3</v>
      </c>
      <c r="E64" s="3">
        <f t="shared" si="1"/>
        <v>26.176774867354442</v>
      </c>
      <c r="F64" s="3">
        <f t="shared" si="2"/>
        <v>98.391617379844675</v>
      </c>
    </row>
    <row r="65" spans="1:6" s="4" customFormat="1" ht="51.75" customHeight="1">
      <c r="A65" s="54" t="s">
        <v>104</v>
      </c>
      <c r="B65" s="47">
        <v>0</v>
      </c>
      <c r="C65" s="47">
        <v>0</v>
      </c>
      <c r="D65" s="2">
        <v>5813999.8700000001</v>
      </c>
      <c r="E65" s="3" t="e">
        <f t="shared" si="1"/>
        <v>#DIV/0!</v>
      </c>
      <c r="F65" s="3">
        <f t="shared" si="2"/>
        <v>0</v>
      </c>
    </row>
    <row r="66" spans="1:6" s="4" customFormat="1" ht="42" hidden="1" customHeight="1">
      <c r="A66" s="54" t="s">
        <v>166</v>
      </c>
      <c r="B66" s="47">
        <v>0</v>
      </c>
      <c r="C66" s="47">
        <v>0</v>
      </c>
      <c r="D66" s="2">
        <v>0</v>
      </c>
      <c r="E66" s="3" t="e">
        <f t="shared" si="1"/>
        <v>#DIV/0!</v>
      </c>
      <c r="F66" s="3" t="e">
        <f t="shared" si="2"/>
        <v>#DIV/0!</v>
      </c>
    </row>
    <row r="67" spans="1:6" s="4" customFormat="1" ht="38.25">
      <c r="A67" s="54" t="s">
        <v>105</v>
      </c>
      <c r="B67" s="42">
        <v>32231700</v>
      </c>
      <c r="C67" s="2">
        <v>0</v>
      </c>
      <c r="D67" s="2">
        <v>0</v>
      </c>
      <c r="E67" s="3">
        <f t="shared" si="1"/>
        <v>0</v>
      </c>
      <c r="F67" s="3" t="e">
        <f t="shared" si="2"/>
        <v>#DIV/0!</v>
      </c>
    </row>
    <row r="68" spans="1:6" s="4" customFormat="1" ht="25.5" hidden="1">
      <c r="A68" s="54" t="s">
        <v>92</v>
      </c>
      <c r="B68" s="42"/>
      <c r="C68" s="42"/>
      <c r="D68" s="2"/>
      <c r="E68" s="3" t="e">
        <f t="shared" si="1"/>
        <v>#DIV/0!</v>
      </c>
      <c r="F68" s="3" t="e">
        <f t="shared" si="2"/>
        <v>#DIV/0!</v>
      </c>
    </row>
    <row r="69" spans="1:6" s="4" customFormat="1" ht="25.5">
      <c r="A69" s="54" t="s">
        <v>93</v>
      </c>
      <c r="B69" s="2">
        <v>671100</v>
      </c>
      <c r="C69" s="2">
        <v>0</v>
      </c>
      <c r="D69" s="2">
        <v>0</v>
      </c>
      <c r="E69" s="3">
        <f t="shared" ref="E69:E132" si="3">C69/B69*100</f>
        <v>0</v>
      </c>
      <c r="F69" s="3" t="e">
        <f t="shared" ref="F69:F132" si="4">C69/D69*100</f>
        <v>#DIV/0!</v>
      </c>
    </row>
    <row r="70" spans="1:6" s="4" customFormat="1" ht="25.5" hidden="1">
      <c r="A70" s="54" t="s">
        <v>147</v>
      </c>
      <c r="B70" s="2"/>
      <c r="C70" s="2"/>
      <c r="D70" s="2"/>
      <c r="E70" s="3" t="e">
        <f t="shared" si="3"/>
        <v>#DIV/0!</v>
      </c>
      <c r="F70" s="3" t="e">
        <f t="shared" si="4"/>
        <v>#DIV/0!</v>
      </c>
    </row>
    <row r="71" spans="1:6" s="4" customFormat="1" ht="51.75" hidden="1" customHeight="1">
      <c r="A71" s="54" t="s">
        <v>148</v>
      </c>
      <c r="B71" s="2"/>
      <c r="C71" s="2"/>
      <c r="D71" s="2"/>
      <c r="E71" s="3" t="e">
        <f t="shared" si="3"/>
        <v>#DIV/0!</v>
      </c>
      <c r="F71" s="3" t="e">
        <f t="shared" si="4"/>
        <v>#DIV/0!</v>
      </c>
    </row>
    <row r="72" spans="1:6" s="4" customFormat="1" ht="40.5" customHeight="1">
      <c r="A72" s="54" t="s">
        <v>106</v>
      </c>
      <c r="B72" s="47">
        <v>1400386.23</v>
      </c>
      <c r="C72" s="47">
        <v>0</v>
      </c>
      <c r="D72" s="2">
        <v>0</v>
      </c>
      <c r="E72" s="3">
        <f t="shared" si="3"/>
        <v>0</v>
      </c>
      <c r="F72" s="3" t="e">
        <f t="shared" si="4"/>
        <v>#DIV/0!</v>
      </c>
    </row>
    <row r="73" spans="1:6" s="4" customFormat="1" ht="26.25" hidden="1" customHeight="1">
      <c r="A73" s="54" t="s">
        <v>127</v>
      </c>
      <c r="B73" s="47"/>
      <c r="C73" s="47"/>
      <c r="D73" s="2"/>
      <c r="E73" s="3" t="e">
        <f t="shared" si="3"/>
        <v>#DIV/0!</v>
      </c>
      <c r="F73" s="3" t="e">
        <f t="shared" si="4"/>
        <v>#DIV/0!</v>
      </c>
    </row>
    <row r="74" spans="1:6" s="4" customFormat="1" ht="25.5">
      <c r="A74" s="54" t="s">
        <v>107</v>
      </c>
      <c r="B74" s="47">
        <v>1881782.02</v>
      </c>
      <c r="C74" s="47">
        <v>0</v>
      </c>
      <c r="D74" s="2">
        <v>3651810.47</v>
      </c>
      <c r="E74" s="3">
        <f t="shared" si="3"/>
        <v>0</v>
      </c>
      <c r="F74" s="3">
        <f t="shared" si="4"/>
        <v>0</v>
      </c>
    </row>
    <row r="75" spans="1:6" s="4" customFormat="1" ht="25.5">
      <c r="A75" s="54" t="s">
        <v>108</v>
      </c>
      <c r="B75" s="47">
        <v>4691195.2</v>
      </c>
      <c r="C75" s="47">
        <v>87785.85</v>
      </c>
      <c r="D75" s="2">
        <v>0</v>
      </c>
      <c r="E75" s="3">
        <f t="shared" si="3"/>
        <v>1.8712896449075496</v>
      </c>
      <c r="F75" s="3" t="e">
        <f t="shared" si="4"/>
        <v>#DIV/0!</v>
      </c>
    </row>
    <row r="76" spans="1:6" s="4" customFormat="1" ht="25.5">
      <c r="A76" s="54" t="s">
        <v>109</v>
      </c>
      <c r="B76" s="47">
        <v>751515.15</v>
      </c>
      <c r="C76" s="2">
        <v>0</v>
      </c>
      <c r="D76" s="2">
        <v>0</v>
      </c>
      <c r="E76" s="3">
        <f t="shared" si="3"/>
        <v>0</v>
      </c>
      <c r="F76" s="3" t="e">
        <f t="shared" si="4"/>
        <v>#DIV/0!</v>
      </c>
    </row>
    <row r="77" spans="1:6" s="4" customFormat="1" ht="25.5">
      <c r="A77" s="54" t="s">
        <v>110</v>
      </c>
      <c r="B77" s="47">
        <v>408181.82</v>
      </c>
      <c r="C77" s="2">
        <v>0</v>
      </c>
      <c r="D77" s="2">
        <v>0</v>
      </c>
      <c r="E77" s="3">
        <f t="shared" si="3"/>
        <v>0</v>
      </c>
      <c r="F77" s="3" t="e">
        <f t="shared" si="4"/>
        <v>#DIV/0!</v>
      </c>
    </row>
    <row r="78" spans="1:6" s="4" customFormat="1" ht="25.5" hidden="1">
      <c r="A78" s="54" t="s">
        <v>128</v>
      </c>
      <c r="B78" s="47">
        <v>0</v>
      </c>
      <c r="C78" s="47">
        <v>0</v>
      </c>
      <c r="D78" s="2">
        <v>0</v>
      </c>
      <c r="E78" s="3" t="e">
        <f t="shared" si="3"/>
        <v>#DIV/0!</v>
      </c>
      <c r="F78" s="3" t="e">
        <f t="shared" si="4"/>
        <v>#DIV/0!</v>
      </c>
    </row>
    <row r="79" spans="1:6" s="4" customFormat="1" ht="76.5" hidden="1">
      <c r="A79" s="54" t="s">
        <v>125</v>
      </c>
      <c r="B79" s="47">
        <v>0</v>
      </c>
      <c r="C79" s="42">
        <v>0</v>
      </c>
      <c r="D79" s="2">
        <v>489599.01</v>
      </c>
      <c r="E79" s="3" t="e">
        <f t="shared" si="3"/>
        <v>#DIV/0!</v>
      </c>
      <c r="F79" s="3">
        <f t="shared" si="4"/>
        <v>0</v>
      </c>
    </row>
    <row r="80" spans="1:6" s="4" customFormat="1" ht="39.75" customHeight="1">
      <c r="A80" s="54" t="s">
        <v>132</v>
      </c>
      <c r="B80" s="47">
        <v>419393.94</v>
      </c>
      <c r="C80" s="47">
        <v>0</v>
      </c>
      <c r="D80" s="2">
        <v>0</v>
      </c>
      <c r="E80" s="3">
        <f t="shared" si="3"/>
        <v>0</v>
      </c>
      <c r="F80" s="3" t="e">
        <f t="shared" si="4"/>
        <v>#DIV/0!</v>
      </c>
    </row>
    <row r="81" spans="1:6" s="4" customFormat="1" ht="13.5" customHeight="1">
      <c r="A81" s="55" t="s">
        <v>133</v>
      </c>
      <c r="B81" s="32">
        <v>150000</v>
      </c>
      <c r="C81" s="32">
        <v>0</v>
      </c>
      <c r="D81" s="2">
        <v>300000</v>
      </c>
      <c r="E81" s="3">
        <f t="shared" si="3"/>
        <v>0</v>
      </c>
      <c r="F81" s="3">
        <f t="shared" si="4"/>
        <v>0</v>
      </c>
    </row>
    <row r="82" spans="1:6" s="4" customFormat="1" ht="25.5" hidden="1">
      <c r="A82" s="56" t="s">
        <v>150</v>
      </c>
      <c r="B82" s="2">
        <v>0</v>
      </c>
      <c r="C82" s="2">
        <v>0</v>
      </c>
      <c r="D82" s="2">
        <v>0</v>
      </c>
      <c r="E82" s="3" t="e">
        <f t="shared" si="3"/>
        <v>#DIV/0!</v>
      </c>
      <c r="F82" s="3" t="e">
        <f t="shared" si="4"/>
        <v>#DIV/0!</v>
      </c>
    </row>
    <row r="83" spans="1:6" s="4" customFormat="1" ht="39" hidden="1" customHeight="1">
      <c r="A83" s="56" t="s">
        <v>151</v>
      </c>
      <c r="B83" s="2">
        <v>0</v>
      </c>
      <c r="C83" s="2">
        <v>0</v>
      </c>
      <c r="D83" s="2">
        <v>0</v>
      </c>
      <c r="E83" s="3" t="e">
        <f t="shared" si="3"/>
        <v>#DIV/0!</v>
      </c>
      <c r="F83" s="3" t="e">
        <f t="shared" si="4"/>
        <v>#DIV/0!</v>
      </c>
    </row>
    <row r="84" spans="1:6" s="4" customFormat="1">
      <c r="A84" s="44" t="s">
        <v>48</v>
      </c>
      <c r="B84" s="5">
        <f>SUM(B86:B106)</f>
        <v>135011122.38999999</v>
      </c>
      <c r="C84" s="5">
        <f>SUM(C86:C106)</f>
        <v>15584036.209999999</v>
      </c>
      <c r="D84" s="2">
        <f>SUM(D86:D106)</f>
        <v>26740727.890000001</v>
      </c>
      <c r="E84" s="3">
        <f t="shared" si="3"/>
        <v>11.542779538550283</v>
      </c>
      <c r="F84" s="3">
        <f t="shared" si="4"/>
        <v>58.278279761516238</v>
      </c>
    </row>
    <row r="85" spans="1:6" s="4" customFormat="1">
      <c r="A85" s="44" t="s">
        <v>22</v>
      </c>
      <c r="B85" s="49"/>
      <c r="C85" s="2"/>
      <c r="D85" s="2"/>
      <c r="E85" s="3" t="e">
        <f t="shared" si="3"/>
        <v>#DIV/0!</v>
      </c>
      <c r="F85" s="3" t="e">
        <f t="shared" si="4"/>
        <v>#DIV/0!</v>
      </c>
    </row>
    <row r="86" spans="1:6" s="9" customFormat="1" ht="22.5" customHeight="1">
      <c r="A86" s="6" t="s">
        <v>89</v>
      </c>
      <c r="B86" s="52">
        <v>530700</v>
      </c>
      <c r="C86" s="45">
        <v>0</v>
      </c>
      <c r="D86" s="45">
        <v>217069.5</v>
      </c>
      <c r="E86" s="3">
        <f t="shared" si="3"/>
        <v>0</v>
      </c>
      <c r="F86" s="3">
        <f t="shared" si="4"/>
        <v>0</v>
      </c>
    </row>
    <row r="87" spans="1:6" s="9" customFormat="1" ht="41.25" customHeight="1">
      <c r="A87" s="6" t="s">
        <v>176</v>
      </c>
      <c r="B87" s="52">
        <v>4581300</v>
      </c>
      <c r="C87" s="52">
        <v>0</v>
      </c>
      <c r="D87" s="45">
        <v>0</v>
      </c>
      <c r="E87" s="3">
        <f t="shared" si="3"/>
        <v>0</v>
      </c>
      <c r="F87" s="3" t="e">
        <f t="shared" si="4"/>
        <v>#DIV/0!</v>
      </c>
    </row>
    <row r="88" spans="1:6" s="9" customFormat="1" ht="38.25">
      <c r="A88" s="6" t="s">
        <v>111</v>
      </c>
      <c r="B88" s="52">
        <v>19188100</v>
      </c>
      <c r="C88" s="52">
        <v>3284591.04</v>
      </c>
      <c r="D88" s="45">
        <v>4635470.3499999996</v>
      </c>
      <c r="E88" s="3">
        <f t="shared" si="3"/>
        <v>17.117854503572527</v>
      </c>
      <c r="F88" s="3">
        <f t="shared" si="4"/>
        <v>70.857772609849619</v>
      </c>
    </row>
    <row r="89" spans="1:6" s="9" customFormat="1" ht="38.25">
      <c r="A89" s="6" t="s">
        <v>168</v>
      </c>
      <c r="B89" s="52">
        <v>3493770</v>
      </c>
      <c r="C89" s="45">
        <v>0</v>
      </c>
      <c r="D89" s="45">
        <v>0</v>
      </c>
      <c r="E89" s="3">
        <f t="shared" si="3"/>
        <v>0</v>
      </c>
      <c r="F89" s="3" t="e">
        <f t="shared" si="4"/>
        <v>#DIV/0!</v>
      </c>
    </row>
    <row r="90" spans="1:6" s="9" customFormat="1" ht="51">
      <c r="A90" s="6" t="s">
        <v>169</v>
      </c>
      <c r="B90" s="52">
        <v>163800</v>
      </c>
      <c r="C90" s="45">
        <v>0</v>
      </c>
      <c r="D90" s="45">
        <v>0</v>
      </c>
      <c r="E90" s="3">
        <f t="shared" si="3"/>
        <v>0</v>
      </c>
      <c r="F90" s="3" t="e">
        <f t="shared" si="4"/>
        <v>#DIV/0!</v>
      </c>
    </row>
    <row r="91" spans="1:6" s="9" customFormat="1" ht="25.5">
      <c r="A91" s="6" t="s">
        <v>90</v>
      </c>
      <c r="B91" s="52">
        <v>203200</v>
      </c>
      <c r="C91" s="52">
        <v>0</v>
      </c>
      <c r="D91" s="45">
        <v>0</v>
      </c>
      <c r="E91" s="3">
        <f t="shared" si="3"/>
        <v>0</v>
      </c>
      <c r="F91" s="3" t="e">
        <f t="shared" si="4"/>
        <v>#DIV/0!</v>
      </c>
    </row>
    <row r="92" spans="1:6" s="9" customFormat="1" ht="25.5">
      <c r="A92" s="6" t="s">
        <v>126</v>
      </c>
      <c r="B92" s="52">
        <v>33149400</v>
      </c>
      <c r="C92" s="52">
        <v>0</v>
      </c>
      <c r="D92" s="45">
        <v>0</v>
      </c>
      <c r="E92" s="3">
        <f t="shared" si="3"/>
        <v>0</v>
      </c>
      <c r="F92" s="3" t="e">
        <f t="shared" si="4"/>
        <v>#DIV/0!</v>
      </c>
    </row>
    <row r="93" spans="1:6" s="9" customFormat="1" ht="25.5">
      <c r="A93" s="6" t="s">
        <v>126</v>
      </c>
      <c r="B93" s="52">
        <v>6663280.9500000002</v>
      </c>
      <c r="C93" s="52">
        <v>0</v>
      </c>
      <c r="D93" s="45">
        <v>0</v>
      </c>
      <c r="E93" s="3">
        <f t="shared" si="3"/>
        <v>0</v>
      </c>
      <c r="F93" s="3" t="e">
        <f t="shared" si="4"/>
        <v>#DIV/0!</v>
      </c>
    </row>
    <row r="94" spans="1:6" s="9" customFormat="1" ht="25.5" hidden="1">
      <c r="A94" s="6" t="s">
        <v>158</v>
      </c>
      <c r="B94" s="52">
        <v>0</v>
      </c>
      <c r="C94" s="52">
        <v>0</v>
      </c>
      <c r="D94" s="45">
        <v>0</v>
      </c>
      <c r="E94" s="3" t="e">
        <f t="shared" si="3"/>
        <v>#DIV/0!</v>
      </c>
      <c r="F94" s="3" t="e">
        <f t="shared" si="4"/>
        <v>#DIV/0!</v>
      </c>
    </row>
    <row r="95" spans="1:6" s="9" customFormat="1" ht="25.5">
      <c r="A95" s="6" t="s">
        <v>112</v>
      </c>
      <c r="B95" s="52">
        <v>0</v>
      </c>
      <c r="C95" s="52">
        <v>0</v>
      </c>
      <c r="D95" s="45">
        <v>1642382.68</v>
      </c>
      <c r="E95" s="3" t="e">
        <f t="shared" si="3"/>
        <v>#DIV/0!</v>
      </c>
      <c r="F95" s="3">
        <f t="shared" si="4"/>
        <v>0</v>
      </c>
    </row>
    <row r="96" spans="1:6" s="9" customFormat="1" ht="25.5">
      <c r="A96" s="6" t="s">
        <v>73</v>
      </c>
      <c r="B96" s="45">
        <v>13588671.439999999</v>
      </c>
      <c r="C96" s="45">
        <v>0</v>
      </c>
      <c r="D96" s="45">
        <v>0</v>
      </c>
      <c r="E96" s="3">
        <f t="shared" si="3"/>
        <v>0</v>
      </c>
      <c r="F96" s="3" t="e">
        <f t="shared" si="4"/>
        <v>#DIV/0!</v>
      </c>
    </row>
    <row r="97" spans="1:6" s="9" customFormat="1" ht="26.25" customHeight="1">
      <c r="A97" s="12" t="s">
        <v>84</v>
      </c>
      <c r="B97" s="52">
        <v>11526700</v>
      </c>
      <c r="C97" s="52">
        <v>11526700</v>
      </c>
      <c r="D97" s="45">
        <v>19740400</v>
      </c>
      <c r="E97" s="3">
        <f t="shared" si="3"/>
        <v>100</v>
      </c>
      <c r="F97" s="3">
        <f t="shared" si="4"/>
        <v>58.391420639905981</v>
      </c>
    </row>
    <row r="98" spans="1:6" s="9" customFormat="1" ht="51">
      <c r="A98" s="10" t="s">
        <v>91</v>
      </c>
      <c r="B98" s="52">
        <v>3785300</v>
      </c>
      <c r="C98" s="52">
        <v>772745.17</v>
      </c>
      <c r="D98" s="45">
        <v>505405.36</v>
      </c>
      <c r="E98" s="3">
        <f t="shared" si="3"/>
        <v>20.414370591498692</v>
      </c>
      <c r="F98" s="3">
        <f t="shared" si="4"/>
        <v>152.89611689120196</v>
      </c>
    </row>
    <row r="99" spans="1:6" s="9" customFormat="1" ht="25.5" customHeight="1">
      <c r="A99" s="50" t="s">
        <v>178</v>
      </c>
      <c r="B99" s="52">
        <v>38136900</v>
      </c>
      <c r="C99" s="52">
        <v>0</v>
      </c>
      <c r="D99" s="45">
        <v>0</v>
      </c>
      <c r="E99" s="3">
        <f t="shared" si="3"/>
        <v>0</v>
      </c>
      <c r="F99" s="3" t="e">
        <f t="shared" si="4"/>
        <v>#DIV/0!</v>
      </c>
    </row>
    <row r="100" spans="1:6" s="9" customFormat="1" ht="25.5" hidden="1">
      <c r="A100" s="10" t="s">
        <v>138</v>
      </c>
      <c r="B100" s="52">
        <v>0</v>
      </c>
      <c r="C100" s="52">
        <v>0</v>
      </c>
      <c r="D100" s="45">
        <v>0</v>
      </c>
      <c r="E100" s="3" t="e">
        <f t="shared" si="3"/>
        <v>#DIV/0!</v>
      </c>
      <c r="F100" s="3" t="e">
        <f t="shared" si="4"/>
        <v>#DIV/0!</v>
      </c>
    </row>
    <row r="101" spans="1:6" s="9" customFormat="1" ht="63.75" hidden="1">
      <c r="A101" s="10" t="s">
        <v>180</v>
      </c>
      <c r="B101" s="52">
        <v>0</v>
      </c>
      <c r="C101" s="52">
        <v>0</v>
      </c>
      <c r="D101" s="45">
        <v>0</v>
      </c>
      <c r="E101" s="3" t="e">
        <f t="shared" si="3"/>
        <v>#DIV/0!</v>
      </c>
      <c r="F101" s="3" t="e">
        <f t="shared" si="4"/>
        <v>#DIV/0!</v>
      </c>
    </row>
    <row r="102" spans="1:6" s="9" customFormat="1" ht="41.25" hidden="1" customHeight="1">
      <c r="A102" s="10" t="s">
        <v>152</v>
      </c>
      <c r="B102" s="52">
        <v>0</v>
      </c>
      <c r="C102" s="52">
        <v>0</v>
      </c>
      <c r="D102" s="45">
        <v>0</v>
      </c>
      <c r="E102" s="3" t="e">
        <f t="shared" si="3"/>
        <v>#DIV/0!</v>
      </c>
      <c r="F102" s="3" t="e">
        <f t="shared" si="4"/>
        <v>#DIV/0!</v>
      </c>
    </row>
    <row r="103" spans="1:6" s="9" customFormat="1" ht="36" hidden="1" customHeight="1">
      <c r="A103" s="10" t="s">
        <v>153</v>
      </c>
      <c r="B103" s="52">
        <v>0</v>
      </c>
      <c r="C103" s="52">
        <v>0</v>
      </c>
      <c r="D103" s="45">
        <v>0</v>
      </c>
      <c r="E103" s="3" t="e">
        <f t="shared" si="3"/>
        <v>#DIV/0!</v>
      </c>
      <c r="F103" s="3" t="e">
        <f t="shared" si="4"/>
        <v>#DIV/0!</v>
      </c>
    </row>
    <row r="104" spans="1:6" s="9" customFormat="1" ht="21" hidden="1" customHeight="1">
      <c r="A104" s="12" t="s">
        <v>179</v>
      </c>
      <c r="B104" s="52">
        <v>0</v>
      </c>
      <c r="C104" s="45">
        <v>0</v>
      </c>
      <c r="D104" s="45">
        <v>0</v>
      </c>
      <c r="E104" s="3" t="e">
        <f t="shared" si="3"/>
        <v>#DIV/0!</v>
      </c>
      <c r="F104" s="3" t="e">
        <f t="shared" si="4"/>
        <v>#DIV/0!</v>
      </c>
    </row>
    <row r="105" spans="1:6" s="9" customFormat="1" ht="52.5" hidden="1" customHeight="1">
      <c r="A105" s="10" t="s">
        <v>157</v>
      </c>
      <c r="B105" s="58">
        <v>0</v>
      </c>
      <c r="C105" s="45">
        <v>0</v>
      </c>
      <c r="D105" s="45">
        <v>0</v>
      </c>
      <c r="E105" s="3" t="e">
        <f t="shared" si="3"/>
        <v>#DIV/0!</v>
      </c>
      <c r="F105" s="3" t="e">
        <f t="shared" si="4"/>
        <v>#DIV/0!</v>
      </c>
    </row>
    <row r="106" spans="1:6" s="9" customFormat="1" ht="42" hidden="1" customHeight="1">
      <c r="A106" s="10" t="s">
        <v>159</v>
      </c>
      <c r="B106" s="58">
        <v>0</v>
      </c>
      <c r="C106" s="45">
        <v>0</v>
      </c>
      <c r="D106" s="45">
        <v>0</v>
      </c>
      <c r="E106" s="3" t="e">
        <f t="shared" si="3"/>
        <v>#DIV/0!</v>
      </c>
      <c r="F106" s="3" t="e">
        <f t="shared" si="4"/>
        <v>#DIV/0!</v>
      </c>
    </row>
    <row r="107" spans="1:6" s="4" customFormat="1">
      <c r="A107" s="46" t="s">
        <v>19</v>
      </c>
      <c r="B107" s="5">
        <f>B108+B109+B110+B111+B112+B113</f>
        <v>434865884</v>
      </c>
      <c r="C107" s="5">
        <f>C108+C109+C110+C111+C112+C113</f>
        <v>83107301.889999986</v>
      </c>
      <c r="D107" s="5">
        <f>D108+D109+D110+D111+D112+D113</f>
        <v>82560374.060000002</v>
      </c>
      <c r="E107" s="3">
        <f t="shared" si="3"/>
        <v>19.11101904006799</v>
      </c>
      <c r="F107" s="3">
        <f t="shared" si="4"/>
        <v>100.66245803295719</v>
      </c>
    </row>
    <row r="108" spans="1:6" s="4" customFormat="1" ht="25.5">
      <c r="A108" s="44" t="s">
        <v>113</v>
      </c>
      <c r="B108" s="47">
        <v>1817900</v>
      </c>
      <c r="C108" s="47">
        <v>454500</v>
      </c>
      <c r="D108" s="2">
        <v>315025</v>
      </c>
      <c r="E108" s="3">
        <f t="shared" si="3"/>
        <v>25.001375213158038</v>
      </c>
      <c r="F108" s="3">
        <f t="shared" si="4"/>
        <v>144.27426394730577</v>
      </c>
    </row>
    <row r="109" spans="1:6" s="4" customFormat="1" ht="51">
      <c r="A109" s="44" t="s">
        <v>116</v>
      </c>
      <c r="B109" s="47">
        <v>752600</v>
      </c>
      <c r="C109" s="47">
        <v>90811.82</v>
      </c>
      <c r="D109" s="2">
        <v>47122.01</v>
      </c>
      <c r="E109" s="3">
        <f t="shared" si="3"/>
        <v>12.066412436885464</v>
      </c>
      <c r="F109" s="3">
        <f t="shared" si="4"/>
        <v>192.7163548414</v>
      </c>
    </row>
    <row r="110" spans="1:6" s="4" customFormat="1" ht="38.25">
      <c r="A110" s="44" t="s">
        <v>117</v>
      </c>
      <c r="B110" s="47">
        <v>15427335</v>
      </c>
      <c r="C110" s="42">
        <v>0</v>
      </c>
      <c r="D110" s="2">
        <v>11915508</v>
      </c>
      <c r="E110" s="3">
        <f t="shared" si="3"/>
        <v>0</v>
      </c>
      <c r="F110" s="3">
        <f t="shared" si="4"/>
        <v>0</v>
      </c>
    </row>
    <row r="111" spans="1:6" s="4" customFormat="1" ht="38.25">
      <c r="A111" s="44" t="s">
        <v>114</v>
      </c>
      <c r="B111" s="47">
        <v>1674900</v>
      </c>
      <c r="C111" s="47">
        <v>296132.53000000003</v>
      </c>
      <c r="D111" s="2">
        <v>284583.94</v>
      </c>
      <c r="E111" s="3">
        <f t="shared" si="3"/>
        <v>17.680609588632159</v>
      </c>
      <c r="F111" s="3">
        <f t="shared" si="4"/>
        <v>104.0580610416737</v>
      </c>
    </row>
    <row r="112" spans="1:6" s="4" customFormat="1" ht="38.25">
      <c r="A112" s="44" t="s">
        <v>115</v>
      </c>
      <c r="B112" s="47">
        <v>2900</v>
      </c>
      <c r="C112" s="2">
        <v>0</v>
      </c>
      <c r="D112" s="2">
        <v>0</v>
      </c>
      <c r="E112" s="3">
        <f t="shared" si="3"/>
        <v>0</v>
      </c>
      <c r="F112" s="3" t="e">
        <f t="shared" si="4"/>
        <v>#DIV/0!</v>
      </c>
    </row>
    <row r="113" spans="1:6" s="41" customFormat="1" ht="36.75" customHeight="1">
      <c r="A113" s="46" t="s">
        <v>124</v>
      </c>
      <c r="B113" s="21">
        <f>SUM(B114:B129)</f>
        <v>415190249</v>
      </c>
      <c r="C113" s="21">
        <f>SUM(C114:C129)</f>
        <v>82265857.539999992</v>
      </c>
      <c r="D113" s="21">
        <f>SUM(D115:D128)</f>
        <v>69998135.109999999</v>
      </c>
      <c r="E113" s="3">
        <f t="shared" si="3"/>
        <v>19.814014837328223</v>
      </c>
      <c r="F113" s="3">
        <f t="shared" si="4"/>
        <v>117.52578466657953</v>
      </c>
    </row>
    <row r="114" spans="1:6" s="9" customFormat="1" ht="20.25" customHeight="1">
      <c r="A114" s="6" t="s">
        <v>22</v>
      </c>
      <c r="B114" s="57"/>
      <c r="C114" s="51"/>
      <c r="D114" s="45"/>
      <c r="E114" s="3" t="e">
        <f t="shared" si="3"/>
        <v>#DIV/0!</v>
      </c>
      <c r="F114" s="3" t="e">
        <f t="shared" si="4"/>
        <v>#DIV/0!</v>
      </c>
    </row>
    <row r="115" spans="1:6" s="9" customFormat="1" ht="25.5">
      <c r="A115" s="10" t="s">
        <v>129</v>
      </c>
      <c r="B115" s="45">
        <v>1700</v>
      </c>
      <c r="C115" s="45">
        <v>0</v>
      </c>
      <c r="D115" s="45">
        <v>400</v>
      </c>
      <c r="E115" s="3">
        <f t="shared" si="3"/>
        <v>0</v>
      </c>
      <c r="F115" s="3">
        <f t="shared" si="4"/>
        <v>0</v>
      </c>
    </row>
    <row r="116" spans="1:6" s="9" customFormat="1" ht="25.5">
      <c r="A116" s="6" t="s">
        <v>81</v>
      </c>
      <c r="B116" s="45">
        <v>200</v>
      </c>
      <c r="C116" s="52">
        <v>0</v>
      </c>
      <c r="D116" s="45">
        <v>0</v>
      </c>
      <c r="E116" s="3">
        <f t="shared" si="3"/>
        <v>0</v>
      </c>
      <c r="F116" s="3" t="e">
        <f t="shared" si="4"/>
        <v>#DIV/0!</v>
      </c>
    </row>
    <row r="117" spans="1:6" s="9" customFormat="1" ht="51">
      <c r="A117" s="6" t="s">
        <v>118</v>
      </c>
      <c r="B117" s="52">
        <v>8775549</v>
      </c>
      <c r="C117" s="52">
        <v>0</v>
      </c>
      <c r="D117" s="45">
        <v>0</v>
      </c>
      <c r="E117" s="3">
        <f t="shared" si="3"/>
        <v>0</v>
      </c>
      <c r="F117" s="3" t="e">
        <f t="shared" si="4"/>
        <v>#DIV/0!</v>
      </c>
    </row>
    <row r="118" spans="1:6" s="9" customFormat="1" ht="25.5">
      <c r="A118" s="6" t="s">
        <v>130</v>
      </c>
      <c r="B118" s="52">
        <v>285700</v>
      </c>
      <c r="C118" s="52">
        <v>47600</v>
      </c>
      <c r="D118" s="45">
        <v>21300</v>
      </c>
      <c r="E118" s="3">
        <f t="shared" si="3"/>
        <v>16.660833041652083</v>
      </c>
      <c r="F118" s="3">
        <f t="shared" si="4"/>
        <v>223.47417840375584</v>
      </c>
    </row>
    <row r="119" spans="1:6" s="9" customFormat="1" ht="25.5">
      <c r="A119" s="6" t="s">
        <v>67</v>
      </c>
      <c r="B119" s="52">
        <v>1142900</v>
      </c>
      <c r="C119" s="52">
        <v>177998.96</v>
      </c>
      <c r="D119" s="45">
        <v>168410.03</v>
      </c>
      <c r="E119" s="3">
        <f t="shared" si="3"/>
        <v>15.574324962813893</v>
      </c>
      <c r="F119" s="3">
        <f t="shared" si="4"/>
        <v>105.69379982890568</v>
      </c>
    </row>
    <row r="120" spans="1:6" s="9" customFormat="1" ht="15.75" customHeight="1">
      <c r="A120" s="6" t="s">
        <v>68</v>
      </c>
      <c r="B120" s="52">
        <v>1845700</v>
      </c>
      <c r="C120" s="52">
        <v>267238.53000000003</v>
      </c>
      <c r="D120" s="45">
        <v>174688.21</v>
      </c>
      <c r="E120" s="3">
        <f t="shared" si="3"/>
        <v>14.478979790865257</v>
      </c>
      <c r="F120" s="3">
        <f t="shared" si="4"/>
        <v>152.98028985470745</v>
      </c>
    </row>
    <row r="121" spans="1:6" s="9" customFormat="1" ht="38.25">
      <c r="A121" s="6" t="s">
        <v>69</v>
      </c>
      <c r="B121" s="52">
        <v>63909000</v>
      </c>
      <c r="C121" s="52">
        <v>16414300</v>
      </c>
      <c r="D121" s="45">
        <v>14045485</v>
      </c>
      <c r="E121" s="3">
        <f t="shared" si="3"/>
        <v>25.683862992692735</v>
      </c>
      <c r="F121" s="3">
        <f t="shared" si="4"/>
        <v>116.86531294576157</v>
      </c>
    </row>
    <row r="122" spans="1:6" s="9" customFormat="1" ht="44.25" customHeight="1">
      <c r="A122" s="6" t="s">
        <v>72</v>
      </c>
      <c r="B122" s="52">
        <v>327511100</v>
      </c>
      <c r="C122" s="52">
        <v>62790128.890000001</v>
      </c>
      <c r="D122" s="45">
        <v>53659370</v>
      </c>
      <c r="E122" s="3">
        <f t="shared" si="3"/>
        <v>19.171908643707038</v>
      </c>
      <c r="F122" s="3">
        <f t="shared" si="4"/>
        <v>117.01615000325201</v>
      </c>
    </row>
    <row r="123" spans="1:6" s="9" customFormat="1" ht="29.25" customHeight="1">
      <c r="A123" s="6" t="s">
        <v>75</v>
      </c>
      <c r="B123" s="52">
        <v>600000</v>
      </c>
      <c r="C123" s="45">
        <v>0</v>
      </c>
      <c r="D123" s="45">
        <v>0</v>
      </c>
      <c r="E123" s="3">
        <f t="shared" si="3"/>
        <v>0</v>
      </c>
      <c r="F123" s="3" t="e">
        <f t="shared" si="4"/>
        <v>#DIV/0!</v>
      </c>
    </row>
    <row r="124" spans="1:6" s="9" customFormat="1" ht="57" customHeight="1">
      <c r="A124" s="6" t="s">
        <v>177</v>
      </c>
      <c r="B124" s="52">
        <v>392200</v>
      </c>
      <c r="C124" s="52">
        <v>0</v>
      </c>
      <c r="D124" s="45">
        <v>0</v>
      </c>
      <c r="E124" s="3">
        <f t="shared" si="3"/>
        <v>0</v>
      </c>
      <c r="F124" s="3" t="e">
        <f t="shared" si="4"/>
        <v>#DIV/0!</v>
      </c>
    </row>
    <row r="125" spans="1:6" s="9" customFormat="1" ht="87.75" customHeight="1">
      <c r="A125" s="11" t="s">
        <v>119</v>
      </c>
      <c r="B125" s="52">
        <v>1023300</v>
      </c>
      <c r="C125" s="52">
        <v>225235.66</v>
      </c>
      <c r="D125" s="45">
        <v>123923.37</v>
      </c>
      <c r="E125" s="3">
        <f t="shared" si="3"/>
        <v>22.010716309977525</v>
      </c>
      <c r="F125" s="3">
        <f t="shared" si="4"/>
        <v>181.75398231988044</v>
      </c>
    </row>
    <row r="126" spans="1:6" s="9" customFormat="1" ht="106.5" customHeight="1">
      <c r="A126" s="16" t="s">
        <v>167</v>
      </c>
      <c r="B126" s="52">
        <v>1608600</v>
      </c>
      <c r="C126" s="52">
        <v>397500</v>
      </c>
      <c r="D126" s="45">
        <v>0</v>
      </c>
      <c r="E126" s="3">
        <f t="shared" si="3"/>
        <v>24.710928757926148</v>
      </c>
      <c r="F126" s="3" t="e">
        <f t="shared" si="4"/>
        <v>#DIV/0!</v>
      </c>
    </row>
    <row r="127" spans="1:6" s="9" customFormat="1" ht="38.25">
      <c r="A127" s="6" t="s">
        <v>70</v>
      </c>
      <c r="B127" s="52">
        <v>1140800</v>
      </c>
      <c r="C127" s="52">
        <v>267847.5</v>
      </c>
      <c r="D127" s="45">
        <v>251991</v>
      </c>
      <c r="E127" s="3">
        <f t="shared" si="3"/>
        <v>23.478918302945299</v>
      </c>
      <c r="F127" s="3">
        <f t="shared" si="4"/>
        <v>106.2924866364275</v>
      </c>
    </row>
    <row r="128" spans="1:6" s="9" customFormat="1" ht="38.25">
      <c r="A128" s="6" t="s">
        <v>71</v>
      </c>
      <c r="B128" s="52">
        <v>6953500</v>
      </c>
      <c r="C128" s="52">
        <v>1678008</v>
      </c>
      <c r="D128" s="45">
        <v>1552567.5</v>
      </c>
      <c r="E128" s="3">
        <f t="shared" si="3"/>
        <v>24.13184727115841</v>
      </c>
      <c r="F128" s="3">
        <f t="shared" si="4"/>
        <v>108.07955209676874</v>
      </c>
    </row>
    <row r="129" spans="1:6" s="4" customFormat="1" ht="51" hidden="1">
      <c r="A129" s="44" t="s">
        <v>149</v>
      </c>
      <c r="B129" s="43"/>
      <c r="C129" s="42"/>
      <c r="D129" s="2"/>
      <c r="E129" s="3" t="e">
        <f t="shared" si="3"/>
        <v>#DIV/0!</v>
      </c>
      <c r="F129" s="3" t="e">
        <f t="shared" si="4"/>
        <v>#DIV/0!</v>
      </c>
    </row>
    <row r="130" spans="1:6" s="4" customFormat="1">
      <c r="A130" s="46" t="s">
        <v>20</v>
      </c>
      <c r="B130" s="5">
        <f>B132+B133+B134+B135</f>
        <v>52586066.75</v>
      </c>
      <c r="C130" s="5">
        <f>C132+C133+C134+C135</f>
        <v>14938459.149999999</v>
      </c>
      <c r="D130" s="5">
        <f>D135+D134+D133+D131</f>
        <v>4674118.3100000005</v>
      </c>
      <c r="E130" s="3">
        <f t="shared" si="3"/>
        <v>28.407637370977167</v>
      </c>
      <c r="F130" s="3">
        <f t="shared" si="4"/>
        <v>319.59950859694857</v>
      </c>
    </row>
    <row r="131" spans="1:6" s="4" customFormat="1" ht="25.5" hidden="1">
      <c r="A131" s="44" t="s">
        <v>134</v>
      </c>
      <c r="B131" s="2">
        <v>0</v>
      </c>
      <c r="C131" s="2">
        <v>0</v>
      </c>
      <c r="D131" s="2">
        <v>0</v>
      </c>
      <c r="E131" s="3" t="e">
        <f t="shared" si="3"/>
        <v>#DIV/0!</v>
      </c>
      <c r="F131" s="3" t="e">
        <f t="shared" si="4"/>
        <v>#DIV/0!</v>
      </c>
    </row>
    <row r="132" spans="1:6" s="4" customFormat="1" ht="96" customHeight="1">
      <c r="A132" s="44" t="s">
        <v>156</v>
      </c>
      <c r="B132" s="47">
        <v>1249900</v>
      </c>
      <c r="C132" s="47">
        <v>312480</v>
      </c>
      <c r="D132" s="2">
        <v>0</v>
      </c>
      <c r="E132" s="3">
        <f t="shared" si="3"/>
        <v>25.000400032002563</v>
      </c>
      <c r="F132" s="3" t="e">
        <f t="shared" si="4"/>
        <v>#DIV/0!</v>
      </c>
    </row>
    <row r="133" spans="1:6" s="4" customFormat="1" ht="76.5">
      <c r="A133" s="44" t="s">
        <v>120</v>
      </c>
      <c r="B133" s="47">
        <v>30310600</v>
      </c>
      <c r="C133" s="47">
        <v>7538580</v>
      </c>
      <c r="D133" s="2">
        <v>3749760</v>
      </c>
      <c r="E133" s="3">
        <f t="shared" ref="E133:E179" si="5">C133/B133*100</f>
        <v>24.87110119892051</v>
      </c>
      <c r="F133" s="3">
        <f t="shared" ref="F133:F179" si="6">C133/D133*100</f>
        <v>201.04166666666666</v>
      </c>
    </row>
    <row r="134" spans="1:6" s="4" customFormat="1" ht="51">
      <c r="A134" s="44" t="s">
        <v>122</v>
      </c>
      <c r="B134" s="42">
        <v>2429823.44</v>
      </c>
      <c r="C134" s="47">
        <v>607455.84</v>
      </c>
      <c r="D134" s="2">
        <v>605648.25</v>
      </c>
      <c r="E134" s="3">
        <f t="shared" si="5"/>
        <v>24.999999176894928</v>
      </c>
      <c r="F134" s="3">
        <f t="shared" si="6"/>
        <v>100.29845541533389</v>
      </c>
    </row>
    <row r="135" spans="1:6" s="4" customFormat="1">
      <c r="A135" s="44" t="s">
        <v>171</v>
      </c>
      <c r="B135" s="42">
        <v>18595743.309999999</v>
      </c>
      <c r="C135" s="47">
        <v>6479943.3099999996</v>
      </c>
      <c r="D135" s="2">
        <v>318710.06</v>
      </c>
      <c r="E135" s="3">
        <f t="shared" si="5"/>
        <v>34.846379636329793</v>
      </c>
      <c r="F135" s="3">
        <f t="shared" si="6"/>
        <v>2033.1781525816912</v>
      </c>
    </row>
    <row r="136" spans="1:6" s="4" customFormat="1">
      <c r="A136" s="46" t="s">
        <v>82</v>
      </c>
      <c r="B136" s="5">
        <f>B137</f>
        <v>300000</v>
      </c>
      <c r="C136" s="5">
        <f>C137</f>
        <v>0</v>
      </c>
      <c r="D136" s="5">
        <f>D137</f>
        <v>10855</v>
      </c>
      <c r="E136" s="3">
        <f t="shared" si="5"/>
        <v>0</v>
      </c>
      <c r="F136" s="3">
        <f t="shared" si="6"/>
        <v>0</v>
      </c>
    </row>
    <row r="137" spans="1:6" s="4" customFormat="1">
      <c r="A137" s="44" t="s">
        <v>121</v>
      </c>
      <c r="B137" s="47">
        <v>300000</v>
      </c>
      <c r="C137" s="47">
        <v>0</v>
      </c>
      <c r="D137" s="2">
        <v>10855</v>
      </c>
      <c r="E137" s="3">
        <f t="shared" si="5"/>
        <v>0</v>
      </c>
      <c r="F137" s="3">
        <f t="shared" si="6"/>
        <v>0</v>
      </c>
    </row>
    <row r="138" spans="1:6" s="4" customFormat="1" ht="51" hidden="1">
      <c r="A138" s="46" t="s">
        <v>165</v>
      </c>
      <c r="B138" s="49">
        <v>0</v>
      </c>
      <c r="C138" s="47">
        <v>0</v>
      </c>
      <c r="D138" s="2">
        <v>0</v>
      </c>
      <c r="E138" s="3" t="e">
        <f t="shared" si="5"/>
        <v>#DIV/0!</v>
      </c>
      <c r="F138" s="3" t="e">
        <f t="shared" si="6"/>
        <v>#DIV/0!</v>
      </c>
    </row>
    <row r="139" spans="1:6" s="4" customFormat="1" ht="38.25">
      <c r="A139" s="46" t="s">
        <v>85</v>
      </c>
      <c r="B139" s="3">
        <f>B141+B140</f>
        <v>6001179.8099999996</v>
      </c>
      <c r="C139" s="3">
        <f>C141+C140</f>
        <v>6001179.8099999996</v>
      </c>
      <c r="D139" s="3">
        <f>D141+D140</f>
        <v>7562835.9299999997</v>
      </c>
      <c r="E139" s="3">
        <f t="shared" si="5"/>
        <v>100</v>
      </c>
      <c r="F139" s="3">
        <f t="shared" si="6"/>
        <v>79.350918961427212</v>
      </c>
    </row>
    <row r="140" spans="1:6" s="4" customFormat="1" ht="25.5">
      <c r="A140" s="44" t="s">
        <v>162</v>
      </c>
      <c r="B140" s="2">
        <f>C140</f>
        <v>6001179.8099999996</v>
      </c>
      <c r="C140" s="2">
        <v>6001179.8099999996</v>
      </c>
      <c r="D140" s="2">
        <v>7562835.9299999997</v>
      </c>
      <c r="E140" s="3">
        <f t="shared" si="5"/>
        <v>100</v>
      </c>
      <c r="F140" s="3">
        <f t="shared" si="6"/>
        <v>79.350918961427212</v>
      </c>
    </row>
    <row r="141" spans="1:6" s="4" customFormat="1" ht="25.5" hidden="1">
      <c r="A141" s="44" t="s">
        <v>87</v>
      </c>
      <c r="B141" s="5"/>
      <c r="C141" s="2"/>
      <c r="D141" s="2"/>
      <c r="E141" s="3" t="e">
        <f t="shared" si="5"/>
        <v>#DIV/0!</v>
      </c>
      <c r="F141" s="3" t="e">
        <f t="shared" si="6"/>
        <v>#DIV/0!</v>
      </c>
    </row>
    <row r="142" spans="1:6" s="4" customFormat="1" ht="25.5">
      <c r="A142" s="46" t="s">
        <v>86</v>
      </c>
      <c r="B142" s="5">
        <f>B146+B144+B143+B145</f>
        <v>-5983054.9800000004</v>
      </c>
      <c r="C142" s="5">
        <f>C146+C144+C143+C145</f>
        <v>-5983054.9800000004</v>
      </c>
      <c r="D142" s="5">
        <f>SUM(D143:D146)</f>
        <v>-7868172.2200000007</v>
      </c>
      <c r="E142" s="3">
        <f t="shared" si="5"/>
        <v>100</v>
      </c>
      <c r="F142" s="3">
        <f t="shared" si="6"/>
        <v>76.041230576928058</v>
      </c>
    </row>
    <row r="143" spans="1:6" s="4" customFormat="1" ht="39" customHeight="1">
      <c r="A143" s="70" t="s">
        <v>135</v>
      </c>
      <c r="B143" s="53">
        <v>-115086.22</v>
      </c>
      <c r="C143" s="53">
        <v>-115086.22</v>
      </c>
      <c r="D143" s="2">
        <v>-715095.11</v>
      </c>
      <c r="E143" s="3">
        <f t="shared" si="5"/>
        <v>100</v>
      </c>
      <c r="F143" s="3">
        <f t="shared" si="6"/>
        <v>16.093834007618931</v>
      </c>
    </row>
    <row r="144" spans="1:6" s="4" customFormat="1" ht="76.5">
      <c r="A144" s="71" t="s">
        <v>136</v>
      </c>
      <c r="B144" s="47">
        <v>-646812.59</v>
      </c>
      <c r="C144" s="47">
        <v>-646812.59</v>
      </c>
      <c r="D144" s="2">
        <v>-128522.88</v>
      </c>
      <c r="E144" s="3">
        <f t="shared" si="5"/>
        <v>100</v>
      </c>
      <c r="F144" s="3">
        <f t="shared" si="6"/>
        <v>503.26649231638748</v>
      </c>
    </row>
    <row r="145" spans="1:7" s="4" customFormat="1" ht="63.75">
      <c r="A145" s="70" t="s">
        <v>163</v>
      </c>
      <c r="B145" s="47">
        <v>-0.44</v>
      </c>
      <c r="C145" s="47">
        <v>-0.44</v>
      </c>
      <c r="D145" s="2">
        <v>0</v>
      </c>
      <c r="E145" s="3">
        <f t="shared" si="5"/>
        <v>100</v>
      </c>
      <c r="F145" s="3" t="e">
        <f t="shared" si="6"/>
        <v>#DIV/0!</v>
      </c>
    </row>
    <row r="146" spans="1:7" s="4" customFormat="1" ht="30.75" customHeight="1">
      <c r="A146" s="44" t="s">
        <v>137</v>
      </c>
      <c r="B146" s="47">
        <v>-5221155.7300000004</v>
      </c>
      <c r="C146" s="47">
        <v>-5221155.7300000004</v>
      </c>
      <c r="D146" s="14">
        <v>-7024554.2300000004</v>
      </c>
      <c r="E146" s="3">
        <f t="shared" si="5"/>
        <v>100</v>
      </c>
      <c r="F146" s="3">
        <f t="shared" si="6"/>
        <v>74.327217913726599</v>
      </c>
    </row>
    <row r="147" spans="1:7" s="4" customFormat="1">
      <c r="A147" s="61" t="s">
        <v>65</v>
      </c>
      <c r="B147" s="3">
        <f>B55+B56</f>
        <v>966490999.19999993</v>
      </c>
      <c r="C147" s="3">
        <f>C55+C56</f>
        <v>186610935.91</v>
      </c>
      <c r="D147" s="31">
        <f>D55+D56</f>
        <v>172877272.46000001</v>
      </c>
      <c r="E147" s="3">
        <f t="shared" si="5"/>
        <v>19.308088338584088</v>
      </c>
      <c r="F147" s="3">
        <f t="shared" si="6"/>
        <v>107.94416944146181</v>
      </c>
      <c r="G147" s="13"/>
    </row>
    <row r="148" spans="1:7" s="4" customFormat="1">
      <c r="A148" s="44" t="s">
        <v>23</v>
      </c>
      <c r="B148" s="3"/>
      <c r="C148" s="14"/>
      <c r="D148" s="14"/>
      <c r="E148" s="3" t="e">
        <f t="shared" si="5"/>
        <v>#DIV/0!</v>
      </c>
      <c r="F148" s="3" t="e">
        <f t="shared" si="6"/>
        <v>#DIV/0!</v>
      </c>
    </row>
    <row r="149" spans="1:7" s="4" customFormat="1">
      <c r="A149" s="46" t="s">
        <v>24</v>
      </c>
      <c r="B149" s="49">
        <v>98561509.640000001</v>
      </c>
      <c r="C149" s="49">
        <v>24524433.760000002</v>
      </c>
      <c r="D149" s="34">
        <v>18626285.199999999</v>
      </c>
      <c r="E149" s="3">
        <f t="shared" si="5"/>
        <v>24.882364169924458</v>
      </c>
      <c r="F149" s="3">
        <f t="shared" si="6"/>
        <v>131.6657266688905</v>
      </c>
    </row>
    <row r="150" spans="1:7" s="4" customFormat="1">
      <c r="A150" s="44" t="s">
        <v>25</v>
      </c>
      <c r="B150" s="35">
        <v>85727772.510000005</v>
      </c>
      <c r="C150" s="35">
        <v>21233775.640000001</v>
      </c>
      <c r="D150" s="36">
        <v>16223376.66</v>
      </c>
      <c r="E150" s="3">
        <f t="shared" si="5"/>
        <v>24.768840969853866</v>
      </c>
      <c r="F150" s="3">
        <f t="shared" si="6"/>
        <v>130.88382329403427</v>
      </c>
    </row>
    <row r="151" spans="1:7" s="4" customFormat="1">
      <c r="A151" s="44" t="s">
        <v>26</v>
      </c>
      <c r="B151" s="38">
        <v>3137798</v>
      </c>
      <c r="C151" s="38">
        <v>747697.62</v>
      </c>
      <c r="D151" s="36">
        <v>913598.9</v>
      </c>
      <c r="E151" s="3">
        <f t="shared" si="5"/>
        <v>23.828736585337872</v>
      </c>
      <c r="F151" s="3">
        <f t="shared" si="6"/>
        <v>81.840906332089489</v>
      </c>
    </row>
    <row r="152" spans="1:7" s="4" customFormat="1">
      <c r="A152" s="44" t="s">
        <v>27</v>
      </c>
      <c r="B152" s="38">
        <f>B149-B150-B151</f>
        <v>9695939.1299999952</v>
      </c>
      <c r="C152" s="38">
        <f>C149-C150-C151</f>
        <v>2542960.5000000009</v>
      </c>
      <c r="D152" s="14">
        <f>D149-D150-D151</f>
        <v>1489309.6399999992</v>
      </c>
      <c r="E152" s="3">
        <f t="shared" si="5"/>
        <v>26.227067496039467</v>
      </c>
      <c r="F152" s="3">
        <f t="shared" si="6"/>
        <v>170.74760222461208</v>
      </c>
    </row>
    <row r="153" spans="1:7" s="4" customFormat="1">
      <c r="A153" s="46" t="s">
        <v>28</v>
      </c>
      <c r="B153" s="34">
        <v>1674900</v>
      </c>
      <c r="C153" s="47">
        <v>296132.53000000003</v>
      </c>
      <c r="D153" s="34">
        <v>284583.94</v>
      </c>
      <c r="E153" s="3">
        <f t="shared" si="5"/>
        <v>17.680609588632159</v>
      </c>
      <c r="F153" s="3">
        <f t="shared" si="6"/>
        <v>104.0580610416737</v>
      </c>
    </row>
    <row r="154" spans="1:7" s="4" customFormat="1">
      <c r="A154" s="46" t="s">
        <v>29</v>
      </c>
      <c r="B154" s="47">
        <v>14943898.32</v>
      </c>
      <c r="C154" s="47">
        <v>1720248.05</v>
      </c>
      <c r="D154" s="34">
        <v>1196373.8500000001</v>
      </c>
      <c r="E154" s="3">
        <f t="shared" si="5"/>
        <v>11.511374161973018</v>
      </c>
      <c r="F154" s="3">
        <f t="shared" si="6"/>
        <v>143.78850306699698</v>
      </c>
    </row>
    <row r="155" spans="1:7" s="4" customFormat="1">
      <c r="A155" s="46" t="s">
        <v>30</v>
      </c>
      <c r="B155" s="37">
        <f>SUM(B156:B160)</f>
        <v>97171785.890000001</v>
      </c>
      <c r="C155" s="37">
        <f>SUM(C156:C160)</f>
        <v>3697335.6</v>
      </c>
      <c r="D155" s="37">
        <f>SUM(D156:D160)</f>
        <v>13494596.91</v>
      </c>
      <c r="E155" s="3">
        <f t="shared" si="5"/>
        <v>3.8049476667902788</v>
      </c>
      <c r="F155" s="3">
        <f t="shared" si="6"/>
        <v>27.398636837089491</v>
      </c>
    </row>
    <row r="156" spans="1:7" s="4" customFormat="1">
      <c r="A156" s="44" t="s">
        <v>83</v>
      </c>
      <c r="B156" s="3">
        <v>0</v>
      </c>
      <c r="C156" s="14">
        <v>0</v>
      </c>
      <c r="D156" s="14">
        <v>29203.91</v>
      </c>
      <c r="E156" s="3" t="e">
        <f t="shared" si="5"/>
        <v>#DIV/0!</v>
      </c>
      <c r="F156" s="3">
        <f t="shared" si="6"/>
        <v>0</v>
      </c>
    </row>
    <row r="157" spans="1:7" s="4" customFormat="1">
      <c r="A157" s="44" t="s">
        <v>31</v>
      </c>
      <c r="B157" s="47">
        <v>1116812.57</v>
      </c>
      <c r="C157" s="47">
        <v>0</v>
      </c>
      <c r="D157" s="14">
        <v>0</v>
      </c>
      <c r="E157" s="3">
        <f t="shared" si="5"/>
        <v>0</v>
      </c>
      <c r="F157" s="3" t="e">
        <f t="shared" si="6"/>
        <v>#DIV/0!</v>
      </c>
    </row>
    <row r="158" spans="1:7" s="4" customFormat="1">
      <c r="A158" s="44" t="s">
        <v>32</v>
      </c>
      <c r="B158" s="47">
        <v>93668848.510000005</v>
      </c>
      <c r="C158" s="47">
        <v>3653110.6</v>
      </c>
      <c r="D158" s="14">
        <v>13435393</v>
      </c>
      <c r="E158" s="3">
        <f t="shared" si="5"/>
        <v>3.9000272322233118</v>
      </c>
      <c r="F158" s="3">
        <f t="shared" si="6"/>
        <v>27.19020277263196</v>
      </c>
    </row>
    <row r="159" spans="1:7" s="4" customFormat="1">
      <c r="A159" s="44" t="s">
        <v>53</v>
      </c>
      <c r="B159" s="47">
        <v>1806124.81</v>
      </c>
      <c r="C159" s="47">
        <v>44225</v>
      </c>
      <c r="D159" s="35">
        <v>0</v>
      </c>
      <c r="E159" s="3">
        <f t="shared" si="5"/>
        <v>2.4486126183051549</v>
      </c>
      <c r="F159" s="3" t="e">
        <f t="shared" si="6"/>
        <v>#DIV/0!</v>
      </c>
    </row>
    <row r="160" spans="1:7" s="4" customFormat="1">
      <c r="A160" s="44" t="s">
        <v>33</v>
      </c>
      <c r="B160" s="47">
        <v>580000</v>
      </c>
      <c r="C160" s="35">
        <v>0</v>
      </c>
      <c r="D160" s="36">
        <v>30000</v>
      </c>
      <c r="E160" s="3">
        <f t="shared" si="5"/>
        <v>0</v>
      </c>
      <c r="F160" s="3">
        <f t="shared" si="6"/>
        <v>0</v>
      </c>
    </row>
    <row r="161" spans="1:6" s="4" customFormat="1">
      <c r="A161" s="46" t="s">
        <v>34</v>
      </c>
      <c r="B161" s="37">
        <f>SUM(B162:B165)</f>
        <v>62772733.210000001</v>
      </c>
      <c r="C161" s="37">
        <f>SUM(C162:C165)</f>
        <v>3622524.96</v>
      </c>
      <c r="D161" s="37">
        <f>SUM(D162:D165)</f>
        <v>3439242.6000000006</v>
      </c>
      <c r="E161" s="3">
        <f t="shared" si="5"/>
        <v>5.7708574643089054</v>
      </c>
      <c r="F161" s="3">
        <f t="shared" si="6"/>
        <v>105.32914892366125</v>
      </c>
    </row>
    <row r="162" spans="1:6" s="4" customFormat="1">
      <c r="A162" s="44" t="s">
        <v>35</v>
      </c>
      <c r="B162" s="47">
        <v>150000</v>
      </c>
      <c r="C162" s="47">
        <v>32873.46</v>
      </c>
      <c r="D162" s="36">
        <v>21818.639999999999</v>
      </c>
      <c r="E162" s="3">
        <f t="shared" si="5"/>
        <v>21.91564</v>
      </c>
      <c r="F162" s="3">
        <f t="shared" si="6"/>
        <v>150.66686099591908</v>
      </c>
    </row>
    <row r="163" spans="1:6" s="4" customFormat="1">
      <c r="A163" s="44" t="s">
        <v>36</v>
      </c>
      <c r="B163" s="47">
        <v>7122574.5599999996</v>
      </c>
      <c r="C163" s="47">
        <v>720102.76</v>
      </c>
      <c r="D163" s="36">
        <v>483888.83</v>
      </c>
      <c r="E163" s="3">
        <f t="shared" si="5"/>
        <v>10.110147025263293</v>
      </c>
      <c r="F163" s="3">
        <f t="shared" si="6"/>
        <v>148.81574348389071</v>
      </c>
    </row>
    <row r="164" spans="1:6" s="4" customFormat="1">
      <c r="A164" s="44" t="s">
        <v>37</v>
      </c>
      <c r="B164" s="47">
        <v>50003146.649999999</v>
      </c>
      <c r="C164" s="47">
        <v>1487263.32</v>
      </c>
      <c r="D164" s="36">
        <v>1679072.08</v>
      </c>
      <c r="E164" s="3">
        <f t="shared" si="5"/>
        <v>2.9743394558950222</v>
      </c>
      <c r="F164" s="3">
        <f t="shared" si="6"/>
        <v>88.576502326213415</v>
      </c>
    </row>
    <row r="165" spans="1:6" s="4" customFormat="1">
      <c r="A165" s="44" t="s">
        <v>62</v>
      </c>
      <c r="B165" s="47">
        <v>5497012</v>
      </c>
      <c r="C165" s="47">
        <v>1382285.42</v>
      </c>
      <c r="D165" s="36">
        <v>1254463.05</v>
      </c>
      <c r="E165" s="3">
        <f t="shared" si="5"/>
        <v>25.146123384849805</v>
      </c>
      <c r="F165" s="3">
        <f t="shared" si="6"/>
        <v>110.18940892679142</v>
      </c>
    </row>
    <row r="166" spans="1:6" s="4" customFormat="1">
      <c r="A166" s="46" t="s">
        <v>155</v>
      </c>
      <c r="B166" s="49">
        <v>2658548</v>
      </c>
      <c r="C166" s="47">
        <v>0</v>
      </c>
      <c r="D166" s="3">
        <v>0</v>
      </c>
      <c r="E166" s="3">
        <f t="shared" si="5"/>
        <v>0</v>
      </c>
      <c r="F166" s="3" t="e">
        <f t="shared" si="6"/>
        <v>#DIV/0!</v>
      </c>
    </row>
    <row r="167" spans="1:6" s="4" customFormat="1">
      <c r="A167" s="46" t="s">
        <v>38</v>
      </c>
      <c r="B167" s="47">
        <v>566239741.07000005</v>
      </c>
      <c r="C167" s="47">
        <v>119040357.78</v>
      </c>
      <c r="D167" s="39">
        <v>111391560.22</v>
      </c>
      <c r="E167" s="3">
        <f t="shared" si="5"/>
        <v>21.02296062001129</v>
      </c>
      <c r="F167" s="3">
        <f t="shared" si="6"/>
        <v>106.86658625204055</v>
      </c>
    </row>
    <row r="168" spans="1:6" s="4" customFormat="1">
      <c r="A168" s="44" t="s">
        <v>46</v>
      </c>
      <c r="B168" s="49">
        <v>554574215.66999996</v>
      </c>
      <c r="C168" s="47">
        <v>117998354.76000001</v>
      </c>
      <c r="D168" s="14">
        <v>109471109.02</v>
      </c>
      <c r="E168" s="3">
        <f t="shared" si="5"/>
        <v>21.2772883098148</v>
      </c>
      <c r="F168" s="3">
        <f t="shared" si="6"/>
        <v>107.78949424769426</v>
      </c>
    </row>
    <row r="169" spans="1:6" s="4" customFormat="1">
      <c r="A169" s="44" t="s">
        <v>25</v>
      </c>
      <c r="B169" s="34">
        <v>2933370</v>
      </c>
      <c r="C169" s="35">
        <v>441302.6</v>
      </c>
      <c r="D169" s="36">
        <v>1194925.3899999999</v>
      </c>
      <c r="E169" s="3">
        <f t="shared" si="5"/>
        <v>15.044218765447248</v>
      </c>
      <c r="F169" s="3">
        <f t="shared" si="6"/>
        <v>36.931393683081751</v>
      </c>
    </row>
    <row r="170" spans="1:6" s="4" customFormat="1">
      <c r="A170" s="46" t="s">
        <v>45</v>
      </c>
      <c r="B170" s="49">
        <v>127575831.66</v>
      </c>
      <c r="C170" s="49">
        <v>21604040.530000001</v>
      </c>
      <c r="D170" s="39">
        <v>23514669.149999999</v>
      </c>
      <c r="E170" s="3">
        <f t="shared" si="5"/>
        <v>16.934273716965869</v>
      </c>
      <c r="F170" s="3">
        <f t="shared" si="6"/>
        <v>91.874737391319002</v>
      </c>
    </row>
    <row r="171" spans="1:6" s="4" customFormat="1">
      <c r="A171" s="44" t="s">
        <v>46</v>
      </c>
      <c r="B171" s="49">
        <v>102399456.79000001</v>
      </c>
      <c r="C171" s="47">
        <v>18963002</v>
      </c>
      <c r="D171" s="14">
        <v>21445944</v>
      </c>
      <c r="E171" s="3">
        <f t="shared" si="5"/>
        <v>18.51865487811051</v>
      </c>
      <c r="F171" s="3">
        <f t="shared" si="6"/>
        <v>88.42232358715475</v>
      </c>
    </row>
    <row r="172" spans="1:6" s="4" customFormat="1" ht="18" customHeight="1">
      <c r="A172" s="46" t="s">
        <v>39</v>
      </c>
      <c r="B172" s="37">
        <f>SUM(B173:B176)</f>
        <v>40307075.769999996</v>
      </c>
      <c r="C172" s="37">
        <f>SUM(C173:C176)</f>
        <v>3017151.79</v>
      </c>
      <c r="D172" s="37">
        <f>SUM(D173:D176)</f>
        <v>18233137.440000001</v>
      </c>
      <c r="E172" s="3">
        <f t="shared" si="5"/>
        <v>7.4854147376417339</v>
      </c>
      <c r="F172" s="3">
        <f t="shared" si="6"/>
        <v>16.547628184828731</v>
      </c>
    </row>
    <row r="173" spans="1:6" s="4" customFormat="1">
      <c r="A173" s="44" t="s">
        <v>40</v>
      </c>
      <c r="B173" s="47">
        <v>2200000</v>
      </c>
      <c r="C173" s="47">
        <v>606435.1</v>
      </c>
      <c r="D173" s="36">
        <v>0</v>
      </c>
      <c r="E173" s="3">
        <f t="shared" si="5"/>
        <v>27.565231818181818</v>
      </c>
      <c r="F173" s="3" t="e">
        <f t="shared" si="6"/>
        <v>#DIV/0!</v>
      </c>
    </row>
    <row r="174" spans="1:6" s="4" customFormat="1">
      <c r="A174" s="44" t="s">
        <v>41</v>
      </c>
      <c r="B174" s="47">
        <v>10344809.75</v>
      </c>
      <c r="C174" s="47">
        <v>2225354.87</v>
      </c>
      <c r="D174" s="40">
        <v>1804558.5</v>
      </c>
      <c r="E174" s="3">
        <f t="shared" si="5"/>
        <v>21.511800833263269</v>
      </c>
      <c r="F174" s="3">
        <f t="shared" si="6"/>
        <v>123.31852195426194</v>
      </c>
    </row>
    <row r="175" spans="1:6" s="4" customFormat="1">
      <c r="A175" s="44" t="s">
        <v>42</v>
      </c>
      <c r="B175" s="47">
        <v>27527266.02</v>
      </c>
      <c r="C175" s="47">
        <v>90811.82</v>
      </c>
      <c r="D175" s="40">
        <v>16304440.48</v>
      </c>
      <c r="E175" s="3">
        <f t="shared" si="5"/>
        <v>0.32989770918049205</v>
      </c>
      <c r="F175" s="3">
        <f t="shared" si="6"/>
        <v>0.55697599749832083</v>
      </c>
    </row>
    <row r="176" spans="1:6" s="4" customFormat="1">
      <c r="A176" s="44" t="s">
        <v>54</v>
      </c>
      <c r="B176" s="47">
        <v>235000</v>
      </c>
      <c r="C176" s="47">
        <v>94550</v>
      </c>
      <c r="D176" s="40">
        <v>124138.46</v>
      </c>
      <c r="E176" s="3">
        <f t="shared" si="5"/>
        <v>40.234042553191493</v>
      </c>
      <c r="F176" s="3">
        <f t="shared" si="6"/>
        <v>76.164953230449285</v>
      </c>
    </row>
    <row r="177" spans="1:6" s="4" customFormat="1" ht="15.75" customHeight="1">
      <c r="A177" s="46" t="s">
        <v>43</v>
      </c>
      <c r="B177" s="47">
        <v>18045428</v>
      </c>
      <c r="C177" s="47">
        <v>6783900</v>
      </c>
      <c r="D177" s="39">
        <v>129000</v>
      </c>
      <c r="E177" s="3">
        <f t="shared" si="5"/>
        <v>37.593455804982845</v>
      </c>
      <c r="F177" s="3">
        <f t="shared" si="6"/>
        <v>5258.8372093023254</v>
      </c>
    </row>
    <row r="178" spans="1:6" s="4" customFormat="1" hidden="1">
      <c r="A178" s="44" t="s">
        <v>66</v>
      </c>
      <c r="B178" s="3">
        <v>0</v>
      </c>
      <c r="C178" s="3">
        <v>0</v>
      </c>
      <c r="D178" s="14">
        <v>0</v>
      </c>
      <c r="E178" s="3" t="e">
        <f t="shared" si="5"/>
        <v>#DIV/0!</v>
      </c>
      <c r="F178" s="3" t="e">
        <f t="shared" si="6"/>
        <v>#DIV/0!</v>
      </c>
    </row>
    <row r="179" spans="1:6" s="4" customFormat="1">
      <c r="A179" s="61" t="s">
        <v>64</v>
      </c>
      <c r="B179" s="3">
        <f>B178+B177+B172+B170+B167+B166+B161+B155+B154+B153+B149</f>
        <v>1029951451.5600001</v>
      </c>
      <c r="C179" s="3">
        <f>C178+C177+C172+C170+C167+C166+C161+C155+C154+C153+C149</f>
        <v>184306125</v>
      </c>
      <c r="D179" s="3">
        <f>D178+D177+D172+D170+D167+D166+D161+D155+D154+D153+D149</f>
        <v>190309449.30999997</v>
      </c>
      <c r="E179" s="3">
        <f t="shared" si="5"/>
        <v>17.894641997042051</v>
      </c>
      <c r="F179" s="3">
        <f t="shared" si="6"/>
        <v>96.845493310097808</v>
      </c>
    </row>
    <row r="180" spans="1:6" s="4" customFormat="1">
      <c r="A180" s="44" t="s">
        <v>44</v>
      </c>
      <c r="B180" s="5">
        <f>B147-B179</f>
        <v>-63460452.360000134</v>
      </c>
      <c r="C180" s="5">
        <f>C147-C179</f>
        <v>2304810.9099999964</v>
      </c>
      <c r="D180" s="2">
        <f>D147-D179</f>
        <v>-17432176.849999964</v>
      </c>
      <c r="E180" s="14"/>
      <c r="F180" s="14"/>
    </row>
    <row r="181" spans="1:6">
      <c r="A181" s="72"/>
      <c r="B181" s="22"/>
      <c r="C181" s="23"/>
      <c r="D181" s="22"/>
      <c r="E181" s="17"/>
      <c r="F181" s="17"/>
    </row>
    <row r="182" spans="1:6">
      <c r="A182" s="26" t="s">
        <v>139</v>
      </c>
      <c r="B182" s="26"/>
      <c r="C182" s="26"/>
      <c r="D182" s="26"/>
      <c r="E182" s="26"/>
      <c r="F182" s="26"/>
    </row>
    <row r="186" spans="1:6">
      <c r="B186" s="19"/>
      <c r="C186" s="7"/>
    </row>
  </sheetData>
  <autoFilter ref="A1:A186"/>
  <mergeCells count="3">
    <mergeCell ref="A1:F1"/>
    <mergeCell ref="E2:F2"/>
    <mergeCell ref="A182:F182"/>
  </mergeCells>
  <phoneticPr fontId="0" type="noConversion"/>
  <pageMargins left="0.70866141732283472" right="0.39370078740157483" top="0.56000000000000005" bottom="0.31496062992125984" header="0.86614173228346458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01.04.2025</vt:lpstr>
      <vt:lpstr>'01.04.2025'!Область_печати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дима</dc:creator>
  <cp:lastModifiedBy>RePack by SPecialiST</cp:lastModifiedBy>
  <cp:lastPrinted>2025-04-11T06:59:27Z</cp:lastPrinted>
  <dcterms:created xsi:type="dcterms:W3CDTF">2006-03-13T07:15:44Z</dcterms:created>
  <dcterms:modified xsi:type="dcterms:W3CDTF">2025-04-11T07:00:13Z</dcterms:modified>
</cp:coreProperties>
</file>